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"/>
    </mc:Choice>
  </mc:AlternateContent>
  <bookViews>
    <workbookView xWindow="0" yWindow="180" windowWidth="28800" windowHeight="1212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'!$D$1:$D$163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'!$A$1:$AR$138</definedName>
  </definedNames>
  <calcPr calcId="152511"/>
</workbook>
</file>

<file path=xl/calcChain.xml><?xml version="1.0" encoding="utf-8"?>
<calcChain xmlns="http://schemas.openxmlformats.org/spreadsheetml/2006/main">
  <c r="AF66" i="13" l="1"/>
  <c r="AO109" i="13"/>
  <c r="AG109" i="13"/>
  <c r="AF109" i="13"/>
  <c r="E109" i="13"/>
  <c r="AG13" i="13"/>
  <c r="AG12" i="13"/>
  <c r="AG11" i="13"/>
  <c r="AF11" i="13"/>
  <c r="AI108" i="13"/>
  <c r="AF108" i="13"/>
  <c r="AE23" i="13" l="1"/>
  <c r="AE24" i="13"/>
  <c r="AE22" i="13"/>
  <c r="AC108" i="13"/>
  <c r="AC69" i="13"/>
  <c r="AC70" i="13"/>
  <c r="AD15" i="13"/>
  <c r="AE15" i="13" s="1"/>
  <c r="AC15" i="13"/>
  <c r="AE14" i="13"/>
  <c r="AD11" i="13"/>
  <c r="AE11" i="13" s="1"/>
  <c r="AC11" i="13"/>
  <c r="AC109" i="13"/>
  <c r="AD113" i="13"/>
  <c r="AC107" i="13"/>
  <c r="Z109" i="13" l="1"/>
  <c r="AA70" i="13"/>
  <c r="Z70" i="13"/>
  <c r="AA12" i="13"/>
  <c r="AA11" i="13"/>
  <c r="Z11" i="13"/>
  <c r="AB70" i="13"/>
  <c r="AB69" i="13"/>
  <c r="Z108" i="13"/>
  <c r="Z107" i="13"/>
  <c r="X108" i="13" l="1"/>
  <c r="W108" i="13"/>
  <c r="U108" i="13"/>
  <c r="T108" i="13"/>
  <c r="G23" i="17" l="1"/>
  <c r="G24" i="17"/>
  <c r="G22" i="17"/>
  <c r="L13" i="14"/>
  <c r="L9" i="14"/>
  <c r="L10" i="14"/>
  <c r="L11" i="14"/>
  <c r="L8" i="14"/>
  <c r="W66" i="13" l="1"/>
  <c r="AA101" i="13"/>
  <c r="Z101" i="13"/>
  <c r="W83" i="13"/>
  <c r="X83" i="13"/>
  <c r="X15" i="13"/>
  <c r="W15" i="13"/>
  <c r="X12" i="13"/>
  <c r="X11" i="13"/>
  <c r="W11" i="13"/>
  <c r="W69" i="13" l="1"/>
  <c r="AO108" i="13"/>
  <c r="T83" i="13" l="1"/>
  <c r="U83" i="13"/>
  <c r="T70" i="13" l="1"/>
  <c r="T67" i="13" s="1"/>
  <c r="T69" i="13"/>
  <c r="T60" i="13"/>
  <c r="F108" i="13"/>
  <c r="T107" i="13"/>
  <c r="Q67" i="13" l="1"/>
  <c r="S96" i="13"/>
  <c r="S70" i="13"/>
  <c r="S69" i="13"/>
  <c r="Q108" i="13"/>
  <c r="N108" i="13" l="1"/>
  <c r="L16" i="17" l="1"/>
  <c r="I9" i="14"/>
  <c r="I10" i="14"/>
  <c r="I11" i="14"/>
  <c r="I8" i="14"/>
  <c r="K108" i="13" l="1"/>
  <c r="K113" i="13"/>
  <c r="G17" i="17" l="1"/>
  <c r="G18" i="17"/>
  <c r="G19" i="17"/>
  <c r="G20" i="17"/>
  <c r="G25" i="17"/>
  <c r="G16" i="17"/>
  <c r="F16" i="17"/>
  <c r="E16" i="17"/>
  <c r="K126" i="13" l="1"/>
  <c r="L126" i="13"/>
  <c r="M126" i="13" s="1"/>
  <c r="N126" i="13"/>
  <c r="O126" i="13"/>
  <c r="P126" i="13" s="1"/>
  <c r="Q126" i="13"/>
  <c r="R126" i="13"/>
  <c r="T126" i="13"/>
  <c r="U126" i="13"/>
  <c r="V126" i="13" s="1"/>
  <c r="W126" i="13"/>
  <c r="X126" i="13"/>
  <c r="Z126" i="13"/>
  <c r="AA126" i="13"/>
  <c r="AB126" i="13" s="1"/>
  <c r="AC126" i="13"/>
  <c r="AD126" i="13"/>
  <c r="AE126" i="13" s="1"/>
  <c r="AF126" i="13"/>
  <c r="AG126" i="13"/>
  <c r="AH126" i="13" s="1"/>
  <c r="AI126" i="13"/>
  <c r="AJ126" i="13"/>
  <c r="AL126" i="13"/>
  <c r="AM126" i="13"/>
  <c r="AN126" i="13" s="1"/>
  <c r="AO126" i="13"/>
  <c r="AP126" i="13"/>
  <c r="AQ126" i="13" s="1"/>
  <c r="K127" i="13"/>
  <c r="L127" i="13"/>
  <c r="N127" i="13"/>
  <c r="O127" i="13"/>
  <c r="P127" i="13" s="1"/>
  <c r="Q127" i="13"/>
  <c r="R127" i="13"/>
  <c r="S127" i="13" s="1"/>
  <c r="T127" i="13"/>
  <c r="U127" i="13"/>
  <c r="V127" i="13" s="1"/>
  <c r="W127" i="13"/>
  <c r="X127" i="13"/>
  <c r="Y127" i="13" s="1"/>
  <c r="Z127" i="13"/>
  <c r="AA127" i="13"/>
  <c r="AB127" i="13" s="1"/>
  <c r="AC127" i="13"/>
  <c r="AD127" i="13"/>
  <c r="AE127" i="13" s="1"/>
  <c r="AF127" i="13"/>
  <c r="AG127" i="13"/>
  <c r="AH127" i="13" s="1"/>
  <c r="AI127" i="13"/>
  <c r="AJ127" i="13"/>
  <c r="AK127" i="13" s="1"/>
  <c r="AL127" i="13"/>
  <c r="AM127" i="13"/>
  <c r="AN127" i="13" s="1"/>
  <c r="AO127" i="13"/>
  <c r="AP127" i="13"/>
  <c r="AQ127" i="13" s="1"/>
  <c r="K128" i="13"/>
  <c r="L128" i="13"/>
  <c r="M128" i="13" s="1"/>
  <c r="N128" i="13"/>
  <c r="O128" i="13"/>
  <c r="P128" i="13" s="1"/>
  <c r="Q128" i="13"/>
  <c r="R128" i="13"/>
  <c r="S128" i="13" s="1"/>
  <c r="T128" i="13"/>
  <c r="U128" i="13"/>
  <c r="V128" i="13" s="1"/>
  <c r="W128" i="13"/>
  <c r="X128" i="13"/>
  <c r="Y128" i="13" s="1"/>
  <c r="Z128" i="13"/>
  <c r="AA128" i="13"/>
  <c r="AB128" i="13" s="1"/>
  <c r="AC128" i="13"/>
  <c r="AD128" i="13"/>
  <c r="AE128" i="13" s="1"/>
  <c r="AF128" i="13"/>
  <c r="AG128" i="13"/>
  <c r="AH128" i="13" s="1"/>
  <c r="AI128" i="13"/>
  <c r="AJ128" i="13"/>
  <c r="AK128" i="13" s="1"/>
  <c r="AL128" i="13"/>
  <c r="AM128" i="13"/>
  <c r="AN128" i="13" s="1"/>
  <c r="AO128" i="13"/>
  <c r="AP128" i="13"/>
  <c r="AQ128" i="13" s="1"/>
  <c r="I126" i="13"/>
  <c r="J126" i="13" s="1"/>
  <c r="I127" i="13"/>
  <c r="J127" i="13" s="1"/>
  <c r="I128" i="13"/>
  <c r="J128" i="13" s="1"/>
  <c r="H127" i="13"/>
  <c r="H128" i="13"/>
  <c r="H126" i="13"/>
  <c r="K122" i="13"/>
  <c r="L122" i="13"/>
  <c r="M122" i="13" s="1"/>
  <c r="N122" i="13"/>
  <c r="O122" i="13"/>
  <c r="P122" i="13" s="1"/>
  <c r="Q122" i="13"/>
  <c r="R122" i="13"/>
  <c r="T122" i="13"/>
  <c r="U122" i="13"/>
  <c r="W122" i="13"/>
  <c r="X122" i="13"/>
  <c r="Y122" i="13"/>
  <c r="Z122" i="13"/>
  <c r="AA122" i="13"/>
  <c r="AB122" i="13" s="1"/>
  <c r="AC122" i="13"/>
  <c r="AD122" i="13"/>
  <c r="AE122" i="13" s="1"/>
  <c r="AF122" i="13"/>
  <c r="AG122" i="13"/>
  <c r="AH122" i="13"/>
  <c r="AI122" i="13"/>
  <c r="AJ122" i="13"/>
  <c r="AK122" i="13" s="1"/>
  <c r="AL122" i="13"/>
  <c r="AM122" i="13"/>
  <c r="AN122" i="13" s="1"/>
  <c r="AO122" i="13"/>
  <c r="AP122" i="13"/>
  <c r="AQ122" i="13" s="1"/>
  <c r="K123" i="13"/>
  <c r="L123" i="13"/>
  <c r="M123" i="13" s="1"/>
  <c r="N123" i="13"/>
  <c r="O123" i="13"/>
  <c r="P123" i="13" s="1"/>
  <c r="Q123" i="13"/>
  <c r="R123" i="13"/>
  <c r="S123" i="13" s="1"/>
  <c r="T123" i="13"/>
  <c r="U123" i="13"/>
  <c r="V123" i="13" s="1"/>
  <c r="W123" i="13"/>
  <c r="X123" i="13"/>
  <c r="Z123" i="13"/>
  <c r="AA123" i="13"/>
  <c r="AB123" i="13" s="1"/>
  <c r="AC123" i="13"/>
  <c r="AD123" i="13"/>
  <c r="AE123" i="13" s="1"/>
  <c r="AF123" i="13"/>
  <c r="AG123" i="13"/>
  <c r="AH123" i="13" s="1"/>
  <c r="AI123" i="13"/>
  <c r="AJ123" i="13"/>
  <c r="AK123" i="13" s="1"/>
  <c r="AL123" i="13"/>
  <c r="AM123" i="13"/>
  <c r="AN123" i="13" s="1"/>
  <c r="AO123" i="13"/>
  <c r="AP123" i="13"/>
  <c r="AQ123" i="13" s="1"/>
  <c r="J123" i="13"/>
  <c r="H123" i="13"/>
  <c r="I123" i="13"/>
  <c r="I122" i="13"/>
  <c r="J122" i="13" s="1"/>
  <c r="H122" i="13"/>
  <c r="F31" i="13"/>
  <c r="F32" i="13"/>
  <c r="F33" i="13"/>
  <c r="F34" i="13"/>
  <c r="E31" i="13"/>
  <c r="E32" i="13"/>
  <c r="E33" i="13"/>
  <c r="E34" i="13"/>
  <c r="F25" i="13"/>
  <c r="E25" i="13"/>
  <c r="F26" i="13"/>
  <c r="F27" i="13"/>
  <c r="F28" i="13"/>
  <c r="F29" i="13"/>
  <c r="E27" i="13"/>
  <c r="E28" i="13"/>
  <c r="E29" i="13"/>
  <c r="E26" i="13"/>
  <c r="M25" i="13"/>
  <c r="P25" i="13"/>
  <c r="S25" i="13"/>
  <c r="V25" i="13"/>
  <c r="Y25" i="13"/>
  <c r="AB25" i="13"/>
  <c r="AE25" i="13"/>
  <c r="AH25" i="13"/>
  <c r="AK25" i="13"/>
  <c r="AN25" i="13"/>
  <c r="AQ25" i="13"/>
  <c r="M26" i="13"/>
  <c r="P26" i="13"/>
  <c r="S26" i="13"/>
  <c r="V26" i="13"/>
  <c r="Y26" i="13"/>
  <c r="AB26" i="13"/>
  <c r="AE26" i="13"/>
  <c r="AH26" i="13"/>
  <c r="AK26" i="13"/>
  <c r="AN26" i="13"/>
  <c r="AQ26" i="13"/>
  <c r="M27" i="13"/>
  <c r="P27" i="13"/>
  <c r="S27" i="13"/>
  <c r="V27" i="13"/>
  <c r="Y27" i="13"/>
  <c r="AB27" i="13"/>
  <c r="AE27" i="13"/>
  <c r="AH27" i="13"/>
  <c r="AK27" i="13"/>
  <c r="AN27" i="13"/>
  <c r="AQ27" i="13"/>
  <c r="M28" i="13"/>
  <c r="P28" i="13"/>
  <c r="S28" i="13"/>
  <c r="V28" i="13"/>
  <c r="Y28" i="13"/>
  <c r="AB28" i="13"/>
  <c r="AE28" i="13"/>
  <c r="AH28" i="13"/>
  <c r="AK28" i="13"/>
  <c r="AN28" i="13"/>
  <c r="AQ28" i="13"/>
  <c r="M29" i="13"/>
  <c r="P29" i="13"/>
  <c r="S29" i="13"/>
  <c r="V29" i="13"/>
  <c r="Y29" i="13"/>
  <c r="AB29" i="13"/>
  <c r="AE29" i="13"/>
  <c r="AH29" i="13"/>
  <c r="AK29" i="13"/>
  <c r="AN29" i="13"/>
  <c r="AQ29" i="13"/>
  <c r="K30" i="13"/>
  <c r="L30" i="13"/>
  <c r="M30" i="13" s="1"/>
  <c r="N30" i="13"/>
  <c r="O30" i="13"/>
  <c r="P30" i="13" s="1"/>
  <c r="Q30" i="13"/>
  <c r="R30" i="13"/>
  <c r="S30" i="13" s="1"/>
  <c r="T30" i="13"/>
  <c r="U30" i="13"/>
  <c r="V30" i="13"/>
  <c r="W30" i="13"/>
  <c r="X30" i="13"/>
  <c r="Y30" i="13" s="1"/>
  <c r="Z30" i="13"/>
  <c r="AA30" i="13"/>
  <c r="AB30" i="13" s="1"/>
  <c r="AC30" i="13"/>
  <c r="AD30" i="13"/>
  <c r="AE30" i="13" s="1"/>
  <c r="AF30" i="13"/>
  <c r="AG30" i="13"/>
  <c r="AH30" i="13" s="1"/>
  <c r="AI30" i="13"/>
  <c r="AJ30" i="13"/>
  <c r="AK30" i="13" s="1"/>
  <c r="AL30" i="13"/>
  <c r="AM30" i="13"/>
  <c r="AN30" i="13"/>
  <c r="AO30" i="13"/>
  <c r="AP30" i="13"/>
  <c r="AQ30" i="13" s="1"/>
  <c r="M31" i="13"/>
  <c r="P31" i="13"/>
  <c r="S31" i="13"/>
  <c r="V31" i="13"/>
  <c r="Y31" i="13"/>
  <c r="AB31" i="13"/>
  <c r="AE31" i="13"/>
  <c r="AH31" i="13"/>
  <c r="AK31" i="13"/>
  <c r="AN31" i="13"/>
  <c r="AQ31" i="13"/>
  <c r="M32" i="13"/>
  <c r="P32" i="13"/>
  <c r="S32" i="13"/>
  <c r="V32" i="13"/>
  <c r="Y32" i="13"/>
  <c r="AB32" i="13"/>
  <c r="AE32" i="13"/>
  <c r="AH32" i="13"/>
  <c r="AK32" i="13"/>
  <c r="AN32" i="13"/>
  <c r="AQ32" i="13"/>
  <c r="M33" i="13"/>
  <c r="P33" i="13"/>
  <c r="S33" i="13"/>
  <c r="V33" i="13"/>
  <c r="Y33" i="13"/>
  <c r="AB33" i="13"/>
  <c r="AE33" i="13"/>
  <c r="AH33" i="13"/>
  <c r="AK33" i="13"/>
  <c r="AN33" i="13"/>
  <c r="AQ33" i="13"/>
  <c r="M34" i="13"/>
  <c r="P34" i="13"/>
  <c r="S34" i="13"/>
  <c r="V34" i="13"/>
  <c r="Y34" i="13"/>
  <c r="AB34" i="13"/>
  <c r="AE34" i="13"/>
  <c r="AH34" i="13"/>
  <c r="AK34" i="13"/>
  <c r="AN34" i="13"/>
  <c r="AQ34" i="13"/>
  <c r="I30" i="13"/>
  <c r="H30" i="13"/>
  <c r="V122" i="13" l="1"/>
  <c r="X125" i="13"/>
  <c r="Y125" i="13" s="1"/>
  <c r="F30" i="13"/>
  <c r="R125" i="13"/>
  <c r="S125" i="13" s="1"/>
  <c r="H125" i="13"/>
  <c r="AF125" i="13"/>
  <c r="E30" i="13"/>
  <c r="AJ125" i="13"/>
  <c r="AK125" i="13" s="1"/>
  <c r="T125" i="13"/>
  <c r="L125" i="13"/>
  <c r="M125" i="13" s="1"/>
  <c r="S122" i="13"/>
  <c r="Y123" i="13"/>
  <c r="AI125" i="13"/>
  <c r="Z125" i="13"/>
  <c r="AL125" i="13"/>
  <c r="AD125" i="13"/>
  <c r="AE125" i="13" s="1"/>
  <c r="Y126" i="13"/>
  <c r="U125" i="13"/>
  <c r="V125" i="13" s="1"/>
  <c r="Q125" i="13"/>
  <c r="M127" i="13"/>
  <c r="AP125" i="13"/>
  <c r="AQ125" i="13" s="1"/>
  <c r="AK126" i="13"/>
  <c r="AG125" i="13"/>
  <c r="AH125" i="13" s="1"/>
  <c r="AC125" i="13"/>
  <c r="K125" i="13"/>
  <c r="AO125" i="13"/>
  <c r="W125" i="13"/>
  <c r="S126" i="13"/>
  <c r="N125" i="13"/>
  <c r="AM125" i="13"/>
  <c r="AN125" i="13" s="1"/>
  <c r="AA125" i="13"/>
  <c r="AB125" i="13" s="1"/>
  <c r="O125" i="13"/>
  <c r="P125" i="13" s="1"/>
  <c r="K36" i="13" l="1"/>
  <c r="L36" i="13"/>
  <c r="N36" i="13"/>
  <c r="O36" i="13"/>
  <c r="P36" i="13" s="1"/>
  <c r="Q36" i="13"/>
  <c r="R36" i="13"/>
  <c r="T36" i="13"/>
  <c r="U36" i="13"/>
  <c r="V36" i="13" s="1"/>
  <c r="W36" i="13"/>
  <c r="X36" i="13"/>
  <c r="Z36" i="13"/>
  <c r="AA36" i="13"/>
  <c r="AC36" i="13"/>
  <c r="AD36" i="13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K37" i="13"/>
  <c r="L37" i="13"/>
  <c r="N37" i="13"/>
  <c r="P37" i="13" s="1"/>
  <c r="O37" i="13"/>
  <c r="Q37" i="13"/>
  <c r="R37" i="13"/>
  <c r="T37" i="13"/>
  <c r="U37" i="13"/>
  <c r="W37" i="13"/>
  <c r="X37" i="13"/>
  <c r="Z37" i="13"/>
  <c r="AA37" i="13"/>
  <c r="AB37" i="13"/>
  <c r="AC37" i="13"/>
  <c r="AD37" i="13"/>
  <c r="AF37" i="13"/>
  <c r="AG37" i="13"/>
  <c r="AI37" i="13"/>
  <c r="AJ37" i="13"/>
  <c r="AJ13" i="13" s="1"/>
  <c r="AK13" i="13" s="1"/>
  <c r="AL37" i="13"/>
  <c r="AM37" i="13"/>
  <c r="AM13" i="13" s="1"/>
  <c r="AN13" i="13" s="1"/>
  <c r="AO37" i="13"/>
  <c r="AP37" i="13"/>
  <c r="K38" i="13"/>
  <c r="K15" i="13" s="1"/>
  <c r="L38" i="13"/>
  <c r="L15" i="13" s="1"/>
  <c r="M15" i="13" s="1"/>
  <c r="N38" i="13"/>
  <c r="N15" i="13" s="1"/>
  <c r="O38" i="13"/>
  <c r="O15" i="13" s="1"/>
  <c r="Q38" i="13"/>
  <c r="Q15" i="13" s="1"/>
  <c r="R38" i="13"/>
  <c r="R15" i="13" s="1"/>
  <c r="S15" i="13" s="1"/>
  <c r="T38" i="13"/>
  <c r="T15" i="13" s="1"/>
  <c r="U38" i="13"/>
  <c r="W38" i="13"/>
  <c r="X38" i="13"/>
  <c r="Y15" i="13" s="1"/>
  <c r="Z38" i="13"/>
  <c r="Z15" i="13" s="1"/>
  <c r="AA38" i="13"/>
  <c r="AC38" i="13"/>
  <c r="AD38" i="13"/>
  <c r="AF38" i="13"/>
  <c r="AF15" i="13" s="1"/>
  <c r="AG38" i="13"/>
  <c r="AG15" i="13" s="1"/>
  <c r="AI38" i="13"/>
  <c r="AI15" i="13" s="1"/>
  <c r="AJ38" i="13"/>
  <c r="AJ15" i="13" s="1"/>
  <c r="AK15" i="13" s="1"/>
  <c r="AL38" i="13"/>
  <c r="AL15" i="13" s="1"/>
  <c r="AM38" i="13"/>
  <c r="AM15" i="13" s="1"/>
  <c r="AN15" i="13" s="1"/>
  <c r="AN38" i="13"/>
  <c r="AO38" i="13"/>
  <c r="AO15" i="13" s="1"/>
  <c r="AP38" i="13"/>
  <c r="AP15" i="13" s="1"/>
  <c r="AQ15" i="13" s="1"/>
  <c r="J24" i="13"/>
  <c r="J25" i="13"/>
  <c r="J26" i="13"/>
  <c r="J27" i="13"/>
  <c r="J28" i="13"/>
  <c r="J29" i="13"/>
  <c r="J30" i="13"/>
  <c r="J31" i="13"/>
  <c r="J32" i="13"/>
  <c r="J33" i="13"/>
  <c r="J34" i="13"/>
  <c r="I37" i="13"/>
  <c r="I38" i="13"/>
  <c r="I36" i="13"/>
  <c r="H37" i="13"/>
  <c r="H38" i="13"/>
  <c r="H36" i="13"/>
  <c r="F107" i="13"/>
  <c r="F109" i="13"/>
  <c r="E108" i="13"/>
  <c r="E107" i="13"/>
  <c r="M107" i="13"/>
  <c r="P107" i="13"/>
  <c r="S107" i="13"/>
  <c r="V107" i="13"/>
  <c r="Y107" i="13"/>
  <c r="AB107" i="13"/>
  <c r="AE107" i="13"/>
  <c r="AH107" i="13"/>
  <c r="AK107" i="13"/>
  <c r="AN107" i="13"/>
  <c r="AQ107" i="13"/>
  <c r="M108" i="13"/>
  <c r="P108" i="13"/>
  <c r="S108" i="13"/>
  <c r="V108" i="13"/>
  <c r="Y108" i="13"/>
  <c r="AB108" i="13"/>
  <c r="AE108" i="13"/>
  <c r="AH108" i="13"/>
  <c r="AK108" i="13"/>
  <c r="AN108" i="13"/>
  <c r="AQ108" i="13"/>
  <c r="M109" i="13"/>
  <c r="P109" i="13"/>
  <c r="S109" i="13"/>
  <c r="V109" i="13"/>
  <c r="Y109" i="13"/>
  <c r="AB109" i="13"/>
  <c r="AE109" i="13"/>
  <c r="AH109" i="13"/>
  <c r="AK109" i="13"/>
  <c r="AN109" i="13"/>
  <c r="AQ109" i="13"/>
  <c r="K106" i="13"/>
  <c r="L106" i="13"/>
  <c r="N106" i="13"/>
  <c r="O106" i="13"/>
  <c r="P106" i="13" s="1"/>
  <c r="Q106" i="13"/>
  <c r="R106" i="13"/>
  <c r="T106" i="13"/>
  <c r="U106" i="13"/>
  <c r="W106" i="13"/>
  <c r="X106" i="13"/>
  <c r="Z106" i="13"/>
  <c r="AA106" i="13"/>
  <c r="AC106" i="13"/>
  <c r="AD106" i="13"/>
  <c r="AF106" i="13"/>
  <c r="AG106" i="13"/>
  <c r="AI106" i="13"/>
  <c r="AJ106" i="13"/>
  <c r="AK106" i="13" s="1"/>
  <c r="AL106" i="13"/>
  <c r="AM106" i="13"/>
  <c r="AN106" i="13"/>
  <c r="AO106" i="13"/>
  <c r="AP106" i="13"/>
  <c r="AQ106" i="13" s="1"/>
  <c r="H106" i="13"/>
  <c r="J107" i="13"/>
  <c r="J108" i="13"/>
  <c r="J109" i="13"/>
  <c r="AE106" i="13" l="1"/>
  <c r="AE36" i="13"/>
  <c r="AA15" i="13"/>
  <c r="AB15" i="13" s="1"/>
  <c r="Y106" i="13"/>
  <c r="AB36" i="13"/>
  <c r="AB106" i="13"/>
  <c r="AB38" i="13"/>
  <c r="S36" i="13"/>
  <c r="S106" i="13"/>
  <c r="P15" i="13"/>
  <c r="E36" i="13"/>
  <c r="F36" i="13"/>
  <c r="M106" i="13"/>
  <c r="M38" i="13"/>
  <c r="Y37" i="13"/>
  <c r="E37" i="13"/>
  <c r="AE38" i="13"/>
  <c r="M37" i="13"/>
  <c r="F38" i="13"/>
  <c r="E38" i="13"/>
  <c r="F37" i="13"/>
  <c r="AQ38" i="13"/>
  <c r="S38" i="13"/>
  <c r="AK37" i="13"/>
  <c r="AF35" i="13"/>
  <c r="T35" i="13"/>
  <c r="AJ35" i="13"/>
  <c r="AK35" i="13" s="1"/>
  <c r="X35" i="13"/>
  <c r="L35" i="13"/>
  <c r="AH37" i="13"/>
  <c r="I35" i="13"/>
  <c r="V38" i="13"/>
  <c r="U15" i="13"/>
  <c r="V15" i="13" s="1"/>
  <c r="AI35" i="13"/>
  <c r="Z35" i="13"/>
  <c r="R35" i="13"/>
  <c r="M36" i="13"/>
  <c r="H15" i="13"/>
  <c r="E15" i="13" s="1"/>
  <c r="V106" i="13"/>
  <c r="J38" i="13"/>
  <c r="AH38" i="13"/>
  <c r="AH15" i="13"/>
  <c r="Y38" i="13"/>
  <c r="P38" i="13"/>
  <c r="AN37" i="13"/>
  <c r="S37" i="13"/>
  <c r="AL35" i="13"/>
  <c r="AD35" i="13"/>
  <c r="Y36" i="13"/>
  <c r="U35" i="13"/>
  <c r="Q35" i="13"/>
  <c r="I15" i="13"/>
  <c r="J37" i="13"/>
  <c r="AK38" i="13"/>
  <c r="AE37" i="13"/>
  <c r="V37" i="13"/>
  <c r="AP35" i="13"/>
  <c r="AQ35" i="13" s="1"/>
  <c r="AG35" i="13"/>
  <c r="AH35" i="13" s="1"/>
  <c r="AC35" i="13"/>
  <c r="K35" i="13"/>
  <c r="H35" i="13"/>
  <c r="J36" i="13"/>
  <c r="AQ37" i="13"/>
  <c r="AP13" i="13"/>
  <c r="AQ13" i="13" s="1"/>
  <c r="AO35" i="13"/>
  <c r="W35" i="13"/>
  <c r="N35" i="13"/>
  <c r="I13" i="13"/>
  <c r="AM35" i="13"/>
  <c r="AN35" i="13" s="1"/>
  <c r="AA35" i="13"/>
  <c r="AB35" i="13" s="1"/>
  <c r="O35" i="13"/>
  <c r="P35" i="13" s="1"/>
  <c r="AH106" i="13"/>
  <c r="K65" i="13"/>
  <c r="K117" i="13" s="1"/>
  <c r="L65" i="13"/>
  <c r="L117" i="13" s="1"/>
  <c r="M65" i="13"/>
  <c r="N65" i="13"/>
  <c r="N117" i="13" s="1"/>
  <c r="O65" i="13"/>
  <c r="O117" i="13" s="1"/>
  <c r="Q65" i="13"/>
  <c r="Q117" i="13" s="1"/>
  <c r="R65" i="13"/>
  <c r="T65" i="13"/>
  <c r="T117" i="13" s="1"/>
  <c r="U65" i="13"/>
  <c r="U117" i="13" s="1"/>
  <c r="W65" i="13"/>
  <c r="W117" i="13" s="1"/>
  <c r="X65" i="13"/>
  <c r="Z65" i="13"/>
  <c r="Z117" i="13" s="1"/>
  <c r="AA65" i="13"/>
  <c r="AA117" i="13" s="1"/>
  <c r="AC65" i="13"/>
  <c r="AC117" i="13" s="1"/>
  <c r="AD65" i="13"/>
  <c r="AF65" i="13"/>
  <c r="AF117" i="13" s="1"/>
  <c r="AG65" i="13"/>
  <c r="AI65" i="13"/>
  <c r="AI117" i="13" s="1"/>
  <c r="AJ65" i="13"/>
  <c r="AJ117" i="13" s="1"/>
  <c r="AL65" i="13"/>
  <c r="AL117" i="13" s="1"/>
  <c r="AM65" i="13"/>
  <c r="AM117" i="13" s="1"/>
  <c r="AO65" i="13"/>
  <c r="AO117" i="13" s="1"/>
  <c r="AP65" i="13"/>
  <c r="K66" i="13"/>
  <c r="K118" i="13" s="1"/>
  <c r="L66" i="13"/>
  <c r="N66" i="13"/>
  <c r="N118" i="13" s="1"/>
  <c r="O66" i="13"/>
  <c r="Q66" i="13"/>
  <c r="Q118" i="13" s="1"/>
  <c r="R66" i="13"/>
  <c r="T66" i="13"/>
  <c r="T118" i="13" s="1"/>
  <c r="U66" i="13"/>
  <c r="W118" i="13"/>
  <c r="X66" i="13"/>
  <c r="Z66" i="13"/>
  <c r="AA66" i="13"/>
  <c r="AA102" i="13" s="1"/>
  <c r="AC66" i="13"/>
  <c r="AC118" i="13" s="1"/>
  <c r="AD66" i="13"/>
  <c r="AF118" i="13"/>
  <c r="AG66" i="13"/>
  <c r="AG118" i="13" s="1"/>
  <c r="AH66" i="13"/>
  <c r="AI66" i="13"/>
  <c r="AI118" i="13" s="1"/>
  <c r="AJ66" i="13"/>
  <c r="AL66" i="13"/>
  <c r="AL118" i="13" s="1"/>
  <c r="AM66" i="13"/>
  <c r="AO66" i="13"/>
  <c r="AO118" i="13" s="1"/>
  <c r="AP66" i="13"/>
  <c r="K67" i="13"/>
  <c r="L67" i="13"/>
  <c r="N67" i="13"/>
  <c r="O67" i="13"/>
  <c r="R67" i="13"/>
  <c r="U67" i="13"/>
  <c r="W67" i="13"/>
  <c r="X67" i="13"/>
  <c r="Z67" i="13"/>
  <c r="Z103" i="13" s="1"/>
  <c r="AA67" i="13"/>
  <c r="AC67" i="13"/>
  <c r="AD67" i="13"/>
  <c r="AF67" i="13"/>
  <c r="AG67" i="13"/>
  <c r="AI67" i="13"/>
  <c r="AJ67" i="13"/>
  <c r="AL67" i="13"/>
  <c r="AM67" i="13"/>
  <c r="AN67" i="13" s="1"/>
  <c r="AO67" i="13"/>
  <c r="AP67" i="13"/>
  <c r="I65" i="13"/>
  <c r="I117" i="13" s="1"/>
  <c r="I66" i="13"/>
  <c r="I67" i="13"/>
  <c r="H67" i="13"/>
  <c r="H66" i="13"/>
  <c r="H118" i="13" s="1"/>
  <c r="H65" i="13"/>
  <c r="K95" i="13"/>
  <c r="L95" i="13"/>
  <c r="M95" i="13" s="1"/>
  <c r="N95" i="13"/>
  <c r="O95" i="13"/>
  <c r="P95" i="13" s="1"/>
  <c r="Q95" i="13"/>
  <c r="R95" i="13"/>
  <c r="S95" i="13" s="1"/>
  <c r="T95" i="13"/>
  <c r="U95" i="13"/>
  <c r="V95" i="13" s="1"/>
  <c r="W95" i="13"/>
  <c r="X95" i="13"/>
  <c r="Y95" i="13" s="1"/>
  <c r="Z95" i="13"/>
  <c r="AA95" i="13"/>
  <c r="AB95" i="13" s="1"/>
  <c r="AC95" i="13"/>
  <c r="AD95" i="13"/>
  <c r="AE95" i="13" s="1"/>
  <c r="AF95" i="13"/>
  <c r="AG95" i="13"/>
  <c r="AH95" i="13" s="1"/>
  <c r="AI95" i="13"/>
  <c r="AJ95" i="13"/>
  <c r="AK95" i="13" s="1"/>
  <c r="AL95" i="13"/>
  <c r="AM95" i="13"/>
  <c r="AN95" i="13" s="1"/>
  <c r="AO95" i="13"/>
  <c r="AP95" i="13"/>
  <c r="AQ95" i="13" s="1"/>
  <c r="I95" i="13"/>
  <c r="H95" i="13"/>
  <c r="J96" i="13"/>
  <c r="F96" i="13"/>
  <c r="E96" i="13"/>
  <c r="F41" i="13"/>
  <c r="G41" i="13" s="1"/>
  <c r="F42" i="13"/>
  <c r="F43" i="13"/>
  <c r="G43" i="13" s="1"/>
  <c r="F49" i="13"/>
  <c r="G49" i="13" s="1"/>
  <c r="F50" i="13"/>
  <c r="F51" i="13"/>
  <c r="G51" i="13" s="1"/>
  <c r="F57" i="13"/>
  <c r="G57" i="13" s="1"/>
  <c r="F58" i="13"/>
  <c r="G58" i="13" s="1"/>
  <c r="F59" i="13"/>
  <c r="F61" i="13"/>
  <c r="F62" i="13"/>
  <c r="G62" i="13" s="1"/>
  <c r="F63" i="13"/>
  <c r="G63" i="13" s="1"/>
  <c r="F69" i="13"/>
  <c r="F70" i="13"/>
  <c r="F72" i="13"/>
  <c r="G72" i="13" s="1"/>
  <c r="F73" i="13"/>
  <c r="G73" i="13" s="1"/>
  <c r="F74" i="13"/>
  <c r="F76" i="13"/>
  <c r="G76" i="13" s="1"/>
  <c r="F78" i="13"/>
  <c r="F79" i="13"/>
  <c r="G79" i="13" s="1"/>
  <c r="F81" i="13"/>
  <c r="F83" i="13"/>
  <c r="F84" i="13"/>
  <c r="G84" i="13" s="1"/>
  <c r="F86" i="13"/>
  <c r="G86" i="13" s="1"/>
  <c r="F87" i="13"/>
  <c r="G87" i="13" s="1"/>
  <c r="F89" i="13"/>
  <c r="G89" i="13" s="1"/>
  <c r="F90" i="13"/>
  <c r="G90" i="13" s="1"/>
  <c r="F92" i="13"/>
  <c r="G92" i="13" s="1"/>
  <c r="F94" i="13"/>
  <c r="F97" i="13"/>
  <c r="G97" i="13" s="1"/>
  <c r="F99" i="13"/>
  <c r="E42" i="13"/>
  <c r="E43" i="13"/>
  <c r="E49" i="13"/>
  <c r="E50" i="13"/>
  <c r="E51" i="13"/>
  <c r="E57" i="13"/>
  <c r="E58" i="13"/>
  <c r="E59" i="13"/>
  <c r="G59" i="13" s="1"/>
  <c r="E61" i="13"/>
  <c r="E62" i="13"/>
  <c r="E63" i="13"/>
  <c r="E69" i="13"/>
  <c r="E70" i="13"/>
  <c r="E72" i="13"/>
  <c r="E73" i="13"/>
  <c r="E74" i="13"/>
  <c r="E76" i="13"/>
  <c r="E78" i="13"/>
  <c r="E79" i="13"/>
  <c r="E81" i="13"/>
  <c r="E83" i="13"/>
  <c r="E84" i="13"/>
  <c r="E86" i="13"/>
  <c r="E87" i="13"/>
  <c r="E89" i="13"/>
  <c r="E90" i="13"/>
  <c r="E92" i="13"/>
  <c r="E94" i="13"/>
  <c r="E97" i="13"/>
  <c r="E99" i="13"/>
  <c r="E41" i="13"/>
  <c r="G42" i="13"/>
  <c r="G50" i="13"/>
  <c r="G94" i="13"/>
  <c r="G99" i="13"/>
  <c r="K48" i="13"/>
  <c r="L48" i="13"/>
  <c r="M48" i="13" s="1"/>
  <c r="N48" i="13"/>
  <c r="O48" i="13"/>
  <c r="P48" i="13" s="1"/>
  <c r="Q48" i="13"/>
  <c r="R48" i="13"/>
  <c r="S48" i="13" s="1"/>
  <c r="T48" i="13"/>
  <c r="U48" i="13"/>
  <c r="V48" i="13" s="1"/>
  <c r="W48" i="13"/>
  <c r="X48" i="13"/>
  <c r="Y48" i="13" s="1"/>
  <c r="Z48" i="13"/>
  <c r="AA48" i="13"/>
  <c r="AB48" i="13" s="1"/>
  <c r="AC48" i="13"/>
  <c r="AD48" i="13"/>
  <c r="AE48" i="13" s="1"/>
  <c r="AF48" i="13"/>
  <c r="AG48" i="13"/>
  <c r="AH48" i="13" s="1"/>
  <c r="AI48" i="13"/>
  <c r="AJ48" i="13"/>
  <c r="AK48" i="13" s="1"/>
  <c r="AL48" i="13"/>
  <c r="AM48" i="13"/>
  <c r="AN48" i="13" s="1"/>
  <c r="AO48" i="13"/>
  <c r="AP48" i="13"/>
  <c r="AQ48" i="13" s="1"/>
  <c r="M49" i="13"/>
  <c r="P49" i="13"/>
  <c r="S49" i="13"/>
  <c r="V49" i="13"/>
  <c r="Y49" i="13"/>
  <c r="AB49" i="13"/>
  <c r="AE49" i="13"/>
  <c r="AH49" i="13"/>
  <c r="AK49" i="13"/>
  <c r="AN49" i="13"/>
  <c r="AQ49" i="13"/>
  <c r="M50" i="13"/>
  <c r="P50" i="13"/>
  <c r="S50" i="13"/>
  <c r="V50" i="13"/>
  <c r="Y50" i="13"/>
  <c r="AB50" i="13"/>
  <c r="AE50" i="13"/>
  <c r="AH50" i="13"/>
  <c r="AK50" i="13"/>
  <c r="AN50" i="13"/>
  <c r="AQ50" i="13"/>
  <c r="M51" i="13"/>
  <c r="P51" i="13"/>
  <c r="S51" i="13"/>
  <c r="V51" i="13"/>
  <c r="Y51" i="13"/>
  <c r="AB51" i="13"/>
  <c r="AE51" i="13"/>
  <c r="AH51" i="13"/>
  <c r="AK51" i="13"/>
  <c r="AN51" i="13"/>
  <c r="AQ51" i="13"/>
  <c r="H48" i="13"/>
  <c r="K53" i="13"/>
  <c r="L53" i="13"/>
  <c r="L45" i="13" s="1"/>
  <c r="L17" i="13" s="1"/>
  <c r="N53" i="13"/>
  <c r="O53" i="13"/>
  <c r="P53" i="13" s="1"/>
  <c r="Q53" i="13"/>
  <c r="R53" i="13"/>
  <c r="S53" i="13"/>
  <c r="T53" i="13"/>
  <c r="T45" i="13" s="1"/>
  <c r="T17" i="13" s="1"/>
  <c r="U53" i="13"/>
  <c r="V53" i="13" s="1"/>
  <c r="W53" i="13"/>
  <c r="X53" i="13"/>
  <c r="X45" i="13" s="1"/>
  <c r="X17" i="13" s="1"/>
  <c r="Z53" i="13"/>
  <c r="AA53" i="13"/>
  <c r="AB53" i="13" s="1"/>
  <c r="AC53" i="13"/>
  <c r="AD53" i="13"/>
  <c r="AE53" i="13" s="1"/>
  <c r="AF53" i="13"/>
  <c r="AF45" i="13" s="1"/>
  <c r="AF17" i="13" s="1"/>
  <c r="AG53" i="13"/>
  <c r="AH53" i="13" s="1"/>
  <c r="AI53" i="13"/>
  <c r="AJ53" i="13"/>
  <c r="AK53" i="13" s="1"/>
  <c r="AL53" i="13"/>
  <c r="AM53" i="13"/>
  <c r="AO53" i="13"/>
  <c r="AO45" i="13" s="1"/>
  <c r="AO17" i="13" s="1"/>
  <c r="AP53" i="13"/>
  <c r="AQ53" i="13" s="1"/>
  <c r="K54" i="13"/>
  <c r="K46" i="13" s="1"/>
  <c r="K18" i="13" s="1"/>
  <c r="L54" i="13"/>
  <c r="M54" i="13" s="1"/>
  <c r="N54" i="13"/>
  <c r="N46" i="13" s="1"/>
  <c r="N18" i="13" s="1"/>
  <c r="O54" i="13"/>
  <c r="O46" i="13" s="1"/>
  <c r="O18" i="13" s="1"/>
  <c r="P18" i="13" s="1"/>
  <c r="Q54" i="13"/>
  <c r="Q46" i="13" s="1"/>
  <c r="Q18" i="13" s="1"/>
  <c r="R54" i="13"/>
  <c r="S54" i="13" s="1"/>
  <c r="T54" i="13"/>
  <c r="T46" i="13" s="1"/>
  <c r="T18" i="13" s="1"/>
  <c r="U54" i="13"/>
  <c r="V54" i="13" s="1"/>
  <c r="W54" i="13"/>
  <c r="W46" i="13" s="1"/>
  <c r="W18" i="13" s="1"/>
  <c r="X54" i="13"/>
  <c r="X46" i="13" s="1"/>
  <c r="X18" i="13" s="1"/>
  <c r="Y18" i="13" s="1"/>
  <c r="Y54" i="13"/>
  <c r="Z54" i="13"/>
  <c r="Z46" i="13" s="1"/>
  <c r="Z18" i="13" s="1"/>
  <c r="AA54" i="13"/>
  <c r="AA46" i="13" s="1"/>
  <c r="AA18" i="13" s="1"/>
  <c r="AB18" i="13" s="1"/>
  <c r="AC54" i="13"/>
  <c r="AC46" i="13" s="1"/>
  <c r="AC18" i="13" s="1"/>
  <c r="AD54" i="13"/>
  <c r="AE54" i="13" s="1"/>
  <c r="AF54" i="13"/>
  <c r="AF46" i="13" s="1"/>
  <c r="AF18" i="13" s="1"/>
  <c r="AG54" i="13"/>
  <c r="AG46" i="13" s="1"/>
  <c r="AG18" i="13" s="1"/>
  <c r="AH18" i="13" s="1"/>
  <c r="AI54" i="13"/>
  <c r="AI46" i="13" s="1"/>
  <c r="AI18" i="13" s="1"/>
  <c r="AJ54" i="13"/>
  <c r="AJ46" i="13" s="1"/>
  <c r="AJ18" i="13" s="1"/>
  <c r="AK18" i="13" s="1"/>
  <c r="AL54" i="13"/>
  <c r="AL46" i="13" s="1"/>
  <c r="AL18" i="13" s="1"/>
  <c r="AM54" i="13"/>
  <c r="AM46" i="13" s="1"/>
  <c r="AM18" i="13" s="1"/>
  <c r="AN18" i="13" s="1"/>
  <c r="AO54" i="13"/>
  <c r="AO46" i="13" s="1"/>
  <c r="AO18" i="13" s="1"/>
  <c r="AP54" i="13"/>
  <c r="AQ54" i="13" s="1"/>
  <c r="K55" i="13"/>
  <c r="K47" i="13" s="1"/>
  <c r="L55" i="13"/>
  <c r="L47" i="13" s="1"/>
  <c r="L19" i="13" s="1"/>
  <c r="M19" i="13" s="1"/>
  <c r="N55" i="13"/>
  <c r="N47" i="13" s="1"/>
  <c r="N19" i="13" s="1"/>
  <c r="O55" i="13"/>
  <c r="O47" i="13" s="1"/>
  <c r="O19" i="13" s="1"/>
  <c r="P19" i="13" s="1"/>
  <c r="Q55" i="13"/>
  <c r="Q47" i="13" s="1"/>
  <c r="Q19" i="13" s="1"/>
  <c r="R55" i="13"/>
  <c r="S55" i="13" s="1"/>
  <c r="T55" i="13"/>
  <c r="T47" i="13" s="1"/>
  <c r="U55" i="13"/>
  <c r="V55" i="13" s="1"/>
  <c r="W55" i="13"/>
  <c r="W47" i="13" s="1"/>
  <c r="W19" i="13" s="1"/>
  <c r="X55" i="13"/>
  <c r="X47" i="13" s="1"/>
  <c r="X19" i="13" s="1"/>
  <c r="Y19" i="13" s="1"/>
  <c r="Z55" i="13"/>
  <c r="Z47" i="13" s="1"/>
  <c r="Z19" i="13" s="1"/>
  <c r="AA55" i="13"/>
  <c r="AB55" i="13" s="1"/>
  <c r="AC55" i="13"/>
  <c r="AC47" i="13" s="1"/>
  <c r="AC19" i="13" s="1"/>
  <c r="AD55" i="13"/>
  <c r="AD47" i="13" s="1"/>
  <c r="AD19" i="13" s="1"/>
  <c r="AE19" i="13" s="1"/>
  <c r="AF55" i="13"/>
  <c r="AF47" i="13" s="1"/>
  <c r="AF19" i="13" s="1"/>
  <c r="AG55" i="13"/>
  <c r="AH55" i="13" s="1"/>
  <c r="AI55" i="13"/>
  <c r="AI47" i="13" s="1"/>
  <c r="AI19" i="13" s="1"/>
  <c r="AJ55" i="13"/>
  <c r="AK55" i="13" s="1"/>
  <c r="AL55" i="13"/>
  <c r="AL47" i="13" s="1"/>
  <c r="AL19" i="13" s="1"/>
  <c r="AM55" i="13"/>
  <c r="AN55" i="13" s="1"/>
  <c r="AO55" i="13"/>
  <c r="AO47" i="13" s="1"/>
  <c r="AO19" i="13" s="1"/>
  <c r="AP55" i="13"/>
  <c r="AP47" i="13" s="1"/>
  <c r="AP19" i="13" s="1"/>
  <c r="AQ19" i="13" s="1"/>
  <c r="K56" i="13"/>
  <c r="L56" i="13"/>
  <c r="M56" i="13" s="1"/>
  <c r="N56" i="13"/>
  <c r="O56" i="13"/>
  <c r="P56" i="13" s="1"/>
  <c r="Q56" i="13"/>
  <c r="R56" i="13"/>
  <c r="S56" i="13" s="1"/>
  <c r="T56" i="13"/>
  <c r="U56" i="13"/>
  <c r="W56" i="13"/>
  <c r="X56" i="13"/>
  <c r="Y56" i="13" s="1"/>
  <c r="Z56" i="13"/>
  <c r="AA56" i="13"/>
  <c r="AB56" i="13" s="1"/>
  <c r="AC56" i="13"/>
  <c r="AD56" i="13"/>
  <c r="AE56" i="13" s="1"/>
  <c r="AF56" i="13"/>
  <c r="AG56" i="13"/>
  <c r="AH56" i="13" s="1"/>
  <c r="AI56" i="13"/>
  <c r="AJ56" i="13"/>
  <c r="AK56" i="13" s="1"/>
  <c r="AL56" i="13"/>
  <c r="AM56" i="13"/>
  <c r="AN56" i="13" s="1"/>
  <c r="AO56" i="13"/>
  <c r="AP56" i="13"/>
  <c r="AQ56" i="13" s="1"/>
  <c r="M57" i="13"/>
  <c r="P57" i="13"/>
  <c r="S57" i="13"/>
  <c r="V57" i="13"/>
  <c r="Y57" i="13"/>
  <c r="AB57" i="13"/>
  <c r="AE57" i="13"/>
  <c r="AH57" i="13"/>
  <c r="AK57" i="13"/>
  <c r="AN57" i="13"/>
  <c r="AQ57" i="13"/>
  <c r="M58" i="13"/>
  <c r="P58" i="13"/>
  <c r="S58" i="13"/>
  <c r="V58" i="13"/>
  <c r="Y58" i="13"/>
  <c r="AB58" i="13"/>
  <c r="AE58" i="13"/>
  <c r="AH58" i="13"/>
  <c r="AK58" i="13"/>
  <c r="AN58" i="13"/>
  <c r="AQ58" i="13"/>
  <c r="M59" i="13"/>
  <c r="P59" i="13"/>
  <c r="S59" i="13"/>
  <c r="V59" i="13"/>
  <c r="Y59" i="13"/>
  <c r="AB59" i="13"/>
  <c r="AE59" i="13"/>
  <c r="AH59" i="13"/>
  <c r="AK59" i="13"/>
  <c r="AN59" i="13"/>
  <c r="AQ59" i="13"/>
  <c r="K60" i="13"/>
  <c r="L60" i="13"/>
  <c r="M60" i="13" s="1"/>
  <c r="N60" i="13"/>
  <c r="O60" i="13"/>
  <c r="P60" i="13" s="1"/>
  <c r="Q60" i="13"/>
  <c r="R60" i="13"/>
  <c r="S60" i="13"/>
  <c r="U60" i="13"/>
  <c r="V60" i="13" s="1"/>
  <c r="W60" i="13"/>
  <c r="X60" i="13"/>
  <c r="Y60" i="13" s="1"/>
  <c r="Z60" i="13"/>
  <c r="AA60" i="13"/>
  <c r="AB60" i="13" s="1"/>
  <c r="AC60" i="13"/>
  <c r="AD60" i="13"/>
  <c r="AE60" i="13" s="1"/>
  <c r="AF60" i="13"/>
  <c r="AG60" i="13"/>
  <c r="AH60" i="13" s="1"/>
  <c r="AI60" i="13"/>
  <c r="AJ60" i="13"/>
  <c r="AK60" i="13" s="1"/>
  <c r="AL60" i="13"/>
  <c r="AM60" i="13"/>
  <c r="AN60" i="13" s="1"/>
  <c r="AO60" i="13"/>
  <c r="AP60" i="13"/>
  <c r="AQ60" i="13" s="1"/>
  <c r="M61" i="13"/>
  <c r="P61" i="13"/>
  <c r="S61" i="13"/>
  <c r="V61" i="13"/>
  <c r="Y61" i="13"/>
  <c r="AB61" i="13"/>
  <c r="AE61" i="13"/>
  <c r="AH61" i="13"/>
  <c r="AK61" i="13"/>
  <c r="AN61" i="13"/>
  <c r="AQ61" i="13"/>
  <c r="M62" i="13"/>
  <c r="P62" i="13"/>
  <c r="S62" i="13"/>
  <c r="V62" i="13"/>
  <c r="Y62" i="13"/>
  <c r="AB62" i="13"/>
  <c r="AE62" i="13"/>
  <c r="AH62" i="13"/>
  <c r="AK62" i="13"/>
  <c r="AN62" i="13"/>
  <c r="AQ62" i="13"/>
  <c r="M63" i="13"/>
  <c r="P63" i="13"/>
  <c r="S63" i="13"/>
  <c r="V63" i="13"/>
  <c r="Y63" i="13"/>
  <c r="AB63" i="13"/>
  <c r="AE63" i="13"/>
  <c r="AH63" i="13"/>
  <c r="AK63" i="13"/>
  <c r="AN63" i="13"/>
  <c r="AQ63" i="13"/>
  <c r="H53" i="13"/>
  <c r="H45" i="13" s="1"/>
  <c r="H17" i="13" s="1"/>
  <c r="H54" i="13"/>
  <c r="H46" i="13" s="1"/>
  <c r="H18" i="13" s="1"/>
  <c r="H55" i="13"/>
  <c r="H47" i="13" s="1"/>
  <c r="K40" i="13"/>
  <c r="L40" i="13"/>
  <c r="M40" i="13" s="1"/>
  <c r="N40" i="13"/>
  <c r="O40" i="13"/>
  <c r="P40" i="13" s="1"/>
  <c r="Q40" i="13"/>
  <c r="R40" i="13"/>
  <c r="S40" i="13" s="1"/>
  <c r="T40" i="13"/>
  <c r="U40" i="13"/>
  <c r="V40" i="13" s="1"/>
  <c r="W40" i="13"/>
  <c r="X40" i="13"/>
  <c r="Y40" i="13" s="1"/>
  <c r="Z40" i="13"/>
  <c r="AA40" i="13"/>
  <c r="AB40" i="13" s="1"/>
  <c r="AC40" i="13"/>
  <c r="AD40" i="13"/>
  <c r="AE40" i="13" s="1"/>
  <c r="AF40" i="13"/>
  <c r="AG40" i="13"/>
  <c r="AH40" i="13" s="1"/>
  <c r="AI40" i="13"/>
  <c r="AJ40" i="13"/>
  <c r="AK40" i="13" s="1"/>
  <c r="AL40" i="13"/>
  <c r="AM40" i="13"/>
  <c r="AN40" i="13"/>
  <c r="AO40" i="13"/>
  <c r="AP40" i="13"/>
  <c r="AQ40" i="13" s="1"/>
  <c r="M41" i="13"/>
  <c r="P41" i="13"/>
  <c r="S41" i="13"/>
  <c r="V41" i="13"/>
  <c r="Y41" i="13"/>
  <c r="AB41" i="13"/>
  <c r="AE41" i="13"/>
  <c r="AH41" i="13"/>
  <c r="AK41" i="13"/>
  <c r="AN41" i="13"/>
  <c r="AQ41" i="13"/>
  <c r="M42" i="13"/>
  <c r="P42" i="13"/>
  <c r="S42" i="13"/>
  <c r="V42" i="13"/>
  <c r="Y42" i="13"/>
  <c r="AB42" i="13"/>
  <c r="AE42" i="13"/>
  <c r="AH42" i="13"/>
  <c r="AK42" i="13"/>
  <c r="AN42" i="13"/>
  <c r="AQ42" i="13"/>
  <c r="M43" i="13"/>
  <c r="P43" i="13"/>
  <c r="S43" i="13"/>
  <c r="V43" i="13"/>
  <c r="Y43" i="13"/>
  <c r="AB43" i="13"/>
  <c r="AE43" i="13"/>
  <c r="AH43" i="13"/>
  <c r="AK43" i="13"/>
  <c r="AN43" i="13"/>
  <c r="AQ43" i="13"/>
  <c r="J41" i="13"/>
  <c r="J42" i="13"/>
  <c r="J43" i="13"/>
  <c r="J49" i="13"/>
  <c r="J50" i="13"/>
  <c r="J51" i="13"/>
  <c r="J57" i="13"/>
  <c r="J58" i="13"/>
  <c r="J59" i="13"/>
  <c r="J61" i="13"/>
  <c r="J62" i="13"/>
  <c r="J63" i="13"/>
  <c r="J65" i="13"/>
  <c r="J67" i="13"/>
  <c r="J69" i="13"/>
  <c r="J70" i="13"/>
  <c r="J72" i="13"/>
  <c r="J73" i="13"/>
  <c r="J74" i="13"/>
  <c r="J76" i="13"/>
  <c r="J78" i="13"/>
  <c r="J79" i="13"/>
  <c r="J81" i="13"/>
  <c r="J83" i="13"/>
  <c r="J84" i="13"/>
  <c r="J86" i="13"/>
  <c r="J87" i="13"/>
  <c r="J89" i="13"/>
  <c r="J90" i="13"/>
  <c r="J92" i="13"/>
  <c r="J94" i="13"/>
  <c r="J97" i="13"/>
  <c r="J99" i="13"/>
  <c r="I40" i="13"/>
  <c r="H40" i="13"/>
  <c r="AH118" i="13" l="1"/>
  <c r="AE67" i="13"/>
  <c r="AE35" i="13"/>
  <c r="AB67" i="13"/>
  <c r="AA103" i="13"/>
  <c r="V35" i="13"/>
  <c r="Z118" i="13"/>
  <c r="Z102" i="13"/>
  <c r="Y35" i="13"/>
  <c r="T19" i="13"/>
  <c r="T103" i="13"/>
  <c r="U103" i="13"/>
  <c r="M35" i="13"/>
  <c r="E18" i="13"/>
  <c r="V56" i="13"/>
  <c r="G83" i="13"/>
  <c r="G61" i="13"/>
  <c r="G70" i="13"/>
  <c r="G69" i="13"/>
  <c r="G96" i="13"/>
  <c r="G74" i="13"/>
  <c r="S35" i="13"/>
  <c r="G78" i="13"/>
  <c r="G81" i="13"/>
  <c r="G36" i="13"/>
  <c r="G38" i="13"/>
  <c r="G37" i="13"/>
  <c r="Y55" i="13"/>
  <c r="T16" i="13"/>
  <c r="E48" i="13"/>
  <c r="V65" i="13"/>
  <c r="E118" i="13"/>
  <c r="F40" i="13"/>
  <c r="G40" i="13" s="1"/>
  <c r="AO16" i="13"/>
  <c r="M17" i="13"/>
  <c r="H104" i="13"/>
  <c r="H19" i="13"/>
  <c r="AH54" i="13"/>
  <c r="AP103" i="13"/>
  <c r="AQ103" i="13" s="1"/>
  <c r="AL103" i="13"/>
  <c r="W103" i="13"/>
  <c r="Q103" i="13"/>
  <c r="K103" i="13"/>
  <c r="AB66" i="13"/>
  <c r="AA118" i="13"/>
  <c r="V66" i="13"/>
  <c r="U118" i="13"/>
  <c r="V118" i="13" s="1"/>
  <c r="P66" i="13"/>
  <c r="O118" i="13"/>
  <c r="P118" i="13" s="1"/>
  <c r="AQ65" i="13"/>
  <c r="AP117" i="13"/>
  <c r="AK117" i="13"/>
  <c r="AE65" i="13"/>
  <c r="AD117" i="13"/>
  <c r="Y65" i="13"/>
  <c r="X117" i="13"/>
  <c r="K19" i="13"/>
  <c r="K14" i="13" s="1"/>
  <c r="AF16" i="13"/>
  <c r="AO103" i="13"/>
  <c r="AK67" i="13"/>
  <c r="AB103" i="13"/>
  <c r="AQ66" i="13"/>
  <c r="AP118" i="13"/>
  <c r="AQ118" i="13" s="1"/>
  <c r="AK66" i="13"/>
  <c r="AJ118" i="13"/>
  <c r="AK118" i="13" s="1"/>
  <c r="S65" i="13"/>
  <c r="R117" i="13"/>
  <c r="X16" i="13"/>
  <c r="Y16" i="13" s="1"/>
  <c r="Y17" i="13"/>
  <c r="H64" i="13"/>
  <c r="H117" i="13"/>
  <c r="J66" i="13"/>
  <c r="I118" i="13"/>
  <c r="AI103" i="13"/>
  <c r="AD103" i="13"/>
  <c r="N103" i="13"/>
  <c r="AE66" i="13"/>
  <c r="AD118" i="13"/>
  <c r="AE118" i="13" s="1"/>
  <c r="Y66" i="13"/>
  <c r="X118" i="13"/>
  <c r="Y118" i="13" s="1"/>
  <c r="S66" i="13"/>
  <c r="R118" i="13"/>
  <c r="S118" i="13" s="1"/>
  <c r="M66" i="13"/>
  <c r="L118" i="13"/>
  <c r="M118" i="13" s="1"/>
  <c r="AN117" i="13"/>
  <c r="AH65" i="13"/>
  <c r="AG117" i="13"/>
  <c r="AB117" i="13"/>
  <c r="M117" i="13"/>
  <c r="J117" i="13"/>
  <c r="AM103" i="13"/>
  <c r="AN103" i="13" s="1"/>
  <c r="AC103" i="13"/>
  <c r="R103" i="13"/>
  <c r="M67" i="13"/>
  <c r="AN66" i="13"/>
  <c r="AM118" i="13"/>
  <c r="AN118" i="13" s="1"/>
  <c r="V117" i="13"/>
  <c r="P117" i="13"/>
  <c r="AI104" i="13"/>
  <c r="AI14" i="13"/>
  <c r="Z104" i="13"/>
  <c r="AD104" i="13"/>
  <c r="AE104" i="13" s="1"/>
  <c r="AE47" i="13"/>
  <c r="AC104" i="13"/>
  <c r="Y14" i="13"/>
  <c r="N104" i="13"/>
  <c r="N14" i="13"/>
  <c r="AL102" i="13"/>
  <c r="AC102" i="13"/>
  <c r="T102" i="13"/>
  <c r="N102" i="13"/>
  <c r="AF44" i="13"/>
  <c r="AA45" i="13"/>
  <c r="AA17" i="13" s="1"/>
  <c r="AQ55" i="13"/>
  <c r="AL104" i="13"/>
  <c r="AL14" i="13"/>
  <c r="AF104" i="13"/>
  <c r="W104" i="13"/>
  <c r="Q104" i="13"/>
  <c r="Q14" i="13"/>
  <c r="M55" i="13"/>
  <c r="AO102" i="13"/>
  <c r="AK54" i="13"/>
  <c r="AG102" i="13"/>
  <c r="AB54" i="13"/>
  <c r="X102" i="13"/>
  <c r="M53" i="13"/>
  <c r="U46" i="13"/>
  <c r="U18" i="13" s="1"/>
  <c r="V18" i="13" s="1"/>
  <c r="F15" i="13"/>
  <c r="J15" i="13"/>
  <c r="AP104" i="13"/>
  <c r="AQ104" i="13" s="1"/>
  <c r="AE55" i="13"/>
  <c r="P55" i="13"/>
  <c r="L14" i="13"/>
  <c r="M14" i="13" s="1"/>
  <c r="AN54" i="13"/>
  <c r="AF102" i="13"/>
  <c r="W102" i="13"/>
  <c r="Q102" i="13"/>
  <c r="K102" i="13"/>
  <c r="Y53" i="13"/>
  <c r="M45" i="13"/>
  <c r="L46" i="13"/>
  <c r="L18" i="13" s="1"/>
  <c r="M18" i="13" s="1"/>
  <c r="AO104" i="13"/>
  <c r="AO14" i="13"/>
  <c r="O14" i="13"/>
  <c r="P14" i="13" s="1"/>
  <c r="O102" i="13"/>
  <c r="P102" i="13" s="1"/>
  <c r="S67" i="13"/>
  <c r="E35" i="13"/>
  <c r="F35" i="13"/>
  <c r="J35" i="13"/>
  <c r="X104" i="13"/>
  <c r="Y104" i="13" s="1"/>
  <c r="Y47" i="13"/>
  <c r="J40" i="13"/>
  <c r="W52" i="13"/>
  <c r="N52" i="13"/>
  <c r="AJ52" i="13"/>
  <c r="AK52" i="13" s="1"/>
  <c r="AP46" i="13"/>
  <c r="AP18" i="13" s="1"/>
  <c r="AQ18" i="13" s="1"/>
  <c r="Y46" i="13"/>
  <c r="AO44" i="13"/>
  <c r="W45" i="13"/>
  <c r="W17" i="13" s="1"/>
  <c r="W16" i="13" s="1"/>
  <c r="AF64" i="13"/>
  <c r="AF103" i="13"/>
  <c r="AO64" i="13"/>
  <c r="AO101" i="13"/>
  <c r="E55" i="13"/>
  <c r="L104" i="13"/>
  <c r="M104" i="13" s="1"/>
  <c r="M47" i="13"/>
  <c r="AJ102" i="13"/>
  <c r="AK102" i="13" s="1"/>
  <c r="AK46" i="13"/>
  <c r="AB102" i="13"/>
  <c r="AB46" i="13"/>
  <c r="AO52" i="13"/>
  <c r="AI52" i="13"/>
  <c r="AI45" i="13"/>
  <c r="AI17" i="13" s="1"/>
  <c r="AI16" i="13" s="1"/>
  <c r="Z52" i="13"/>
  <c r="Z45" i="13"/>
  <c r="Z17" i="13" s="1"/>
  <c r="Z16" i="13" s="1"/>
  <c r="R52" i="13"/>
  <c r="S52" i="13" s="1"/>
  <c r="R45" i="13"/>
  <c r="R17" i="13" s="1"/>
  <c r="AF52" i="13"/>
  <c r="AM47" i="13"/>
  <c r="AM19" i="13" s="1"/>
  <c r="AN19" i="13" s="1"/>
  <c r="U47" i="13"/>
  <c r="U19" i="13" s="1"/>
  <c r="V19" i="13" s="1"/>
  <c r="AJ45" i="13"/>
  <c r="AJ17" i="13" s="1"/>
  <c r="W64" i="13"/>
  <c r="N64" i="13"/>
  <c r="E40" i="13"/>
  <c r="H102" i="13"/>
  <c r="E46" i="13"/>
  <c r="O104" i="13"/>
  <c r="P104" i="13" s="1"/>
  <c r="P47" i="13"/>
  <c r="E47" i="13"/>
  <c r="K104" i="13"/>
  <c r="AM102" i="13"/>
  <c r="AN102" i="13" s="1"/>
  <c r="AN46" i="13"/>
  <c r="AI102" i="13"/>
  <c r="P54" i="13"/>
  <c r="AN53" i="13"/>
  <c r="AM45" i="13"/>
  <c r="AM17" i="13" s="1"/>
  <c r="L52" i="13"/>
  <c r="M52" i="13" s="1"/>
  <c r="E54" i="13"/>
  <c r="AJ47" i="13"/>
  <c r="AJ19" i="13" s="1"/>
  <c r="AK19" i="13" s="1"/>
  <c r="AA47" i="13"/>
  <c r="AA19" i="13" s="1"/>
  <c r="AB19" i="13" s="1"/>
  <c r="R47" i="13"/>
  <c r="R19" i="13" s="1"/>
  <c r="S19" i="13" s="1"/>
  <c r="AH46" i="13"/>
  <c r="P46" i="13"/>
  <c r="N45" i="13"/>
  <c r="O103" i="13"/>
  <c r="P67" i="13"/>
  <c r="AF101" i="13"/>
  <c r="AA64" i="13"/>
  <c r="X44" i="13"/>
  <c r="Y44" i="13" s="1"/>
  <c r="Y45" i="13"/>
  <c r="T44" i="13"/>
  <c r="E53" i="13"/>
  <c r="AQ47" i="13"/>
  <c r="L102" i="13"/>
  <c r="M102" i="13" s="1"/>
  <c r="M46" i="13"/>
  <c r="X64" i="13"/>
  <c r="X103" i="13"/>
  <c r="Y67" i="13"/>
  <c r="AK65" i="13"/>
  <c r="AI64" i="13"/>
  <c r="AL52" i="13"/>
  <c r="AD52" i="13"/>
  <c r="AE52" i="13" s="1"/>
  <c r="U52" i="13"/>
  <c r="Q52" i="13"/>
  <c r="X52" i="13"/>
  <c r="Y52" i="13" s="1"/>
  <c r="AG47" i="13"/>
  <c r="AG19" i="13" s="1"/>
  <c r="AH19" i="13" s="1"/>
  <c r="R46" i="13"/>
  <c r="R18" i="13" s="1"/>
  <c r="S18" i="13" s="1"/>
  <c r="AL45" i="13"/>
  <c r="AL17" i="13" s="1"/>
  <c r="AL16" i="13" s="1"/>
  <c r="AD45" i="13"/>
  <c r="AD17" i="13" s="1"/>
  <c r="U45" i="13"/>
  <c r="U17" i="13" s="1"/>
  <c r="Q45" i="13"/>
  <c r="Q17" i="13" s="1"/>
  <c r="Q16" i="13" s="1"/>
  <c r="AQ67" i="13"/>
  <c r="V67" i="13"/>
  <c r="AL64" i="13"/>
  <c r="AL101" i="13"/>
  <c r="AD64" i="13"/>
  <c r="U64" i="13"/>
  <c r="Q64" i="13"/>
  <c r="Q101" i="13"/>
  <c r="L101" i="13"/>
  <c r="H103" i="13"/>
  <c r="AJ64" i="13"/>
  <c r="AK64" i="13" s="1"/>
  <c r="AJ103" i="13"/>
  <c r="AK103" i="13" s="1"/>
  <c r="AM64" i="13"/>
  <c r="AN64" i="13" s="1"/>
  <c r="Z64" i="13"/>
  <c r="R64" i="13"/>
  <c r="AP52" i="13"/>
  <c r="AQ52" i="13" s="1"/>
  <c r="AG52" i="13"/>
  <c r="AH52" i="13" s="1"/>
  <c r="AC52" i="13"/>
  <c r="K52" i="13"/>
  <c r="T52" i="13"/>
  <c r="AD46" i="13"/>
  <c r="AD18" i="13" s="1"/>
  <c r="AE18" i="13" s="1"/>
  <c r="AP45" i="13"/>
  <c r="AP17" i="13" s="1"/>
  <c r="AG45" i="13"/>
  <c r="AG17" i="13" s="1"/>
  <c r="AC45" i="13"/>
  <c r="AC17" i="13" s="1"/>
  <c r="AC16" i="13" s="1"/>
  <c r="O45" i="13"/>
  <c r="O17" i="13" s="1"/>
  <c r="K45" i="13"/>
  <c r="K17" i="13" s="1"/>
  <c r="H101" i="13"/>
  <c r="I103" i="13"/>
  <c r="J103" i="13" s="1"/>
  <c r="AH67" i="13"/>
  <c r="AG103" i="13"/>
  <c r="AH103" i="13" s="1"/>
  <c r="T64" i="13"/>
  <c r="L64" i="13"/>
  <c r="L103" i="13"/>
  <c r="M103" i="13" s="1"/>
  <c r="AP64" i="13"/>
  <c r="AQ64" i="13" s="1"/>
  <c r="AG64" i="13"/>
  <c r="AC64" i="13"/>
  <c r="X101" i="13"/>
  <c r="T101" i="13"/>
  <c r="O64" i="13"/>
  <c r="O101" i="13"/>
  <c r="K64" i="13"/>
  <c r="E67" i="13"/>
  <c r="AN65" i="13"/>
  <c r="AB65" i="13"/>
  <c r="P65" i="13"/>
  <c r="F65" i="13"/>
  <c r="G65" i="13" s="1"/>
  <c r="F67" i="13"/>
  <c r="F66" i="13"/>
  <c r="E65" i="13"/>
  <c r="AM52" i="13"/>
  <c r="AN52" i="13" s="1"/>
  <c r="AA52" i="13"/>
  <c r="AB52" i="13" s="1"/>
  <c r="O52" i="13"/>
  <c r="P52" i="13" s="1"/>
  <c r="L21" i="17"/>
  <c r="AH102" i="13" l="1"/>
  <c r="AH64" i="13"/>
  <c r="S103" i="13"/>
  <c r="AE103" i="13"/>
  <c r="AE64" i="13"/>
  <c r="AB64" i="13"/>
  <c r="AB118" i="13"/>
  <c r="Y103" i="13"/>
  <c r="Y64" i="13"/>
  <c r="Y102" i="13"/>
  <c r="E103" i="13"/>
  <c r="F117" i="13"/>
  <c r="K16" i="13"/>
  <c r="M64" i="13"/>
  <c r="AL100" i="13"/>
  <c r="V52" i="13"/>
  <c r="V103" i="13"/>
  <c r="V64" i="13"/>
  <c r="V46" i="13"/>
  <c r="S64" i="13"/>
  <c r="P103" i="13"/>
  <c r="P64" i="13"/>
  <c r="AF100" i="13"/>
  <c r="G67" i="13"/>
  <c r="G35" i="13"/>
  <c r="U102" i="13"/>
  <c r="V102" i="13" s="1"/>
  <c r="E19" i="13"/>
  <c r="P17" i="13"/>
  <c r="O16" i="13"/>
  <c r="P16" i="13" s="1"/>
  <c r="O44" i="13"/>
  <c r="P44" i="13" s="1"/>
  <c r="AA44" i="13"/>
  <c r="AB44" i="13" s="1"/>
  <c r="T100" i="13"/>
  <c r="Q100" i="13"/>
  <c r="E104" i="13"/>
  <c r="AP16" i="13"/>
  <c r="AQ16" i="13" s="1"/>
  <c r="AQ17" i="13"/>
  <c r="AB101" i="13"/>
  <c r="AK17" i="13"/>
  <c r="AJ16" i="13"/>
  <c r="AK16" i="13" s="1"/>
  <c r="AO100" i="13"/>
  <c r="AH117" i="13"/>
  <c r="S117" i="13"/>
  <c r="U16" i="13"/>
  <c r="V16" i="13" s="1"/>
  <c r="V17" i="13"/>
  <c r="N101" i="13"/>
  <c r="N100" i="13" s="1"/>
  <c r="N17" i="13"/>
  <c r="N16" i="13" s="1"/>
  <c r="AN17" i="13"/>
  <c r="AM16" i="13"/>
  <c r="AN16" i="13" s="1"/>
  <c r="AB17" i="13"/>
  <c r="AA16" i="13"/>
  <c r="AB16" i="13" s="1"/>
  <c r="F118" i="13"/>
  <c r="J118" i="13"/>
  <c r="AE117" i="13"/>
  <c r="AQ117" i="13"/>
  <c r="L16" i="13"/>
  <c r="M16" i="13" s="1"/>
  <c r="R16" i="13"/>
  <c r="S16" i="13" s="1"/>
  <c r="S17" i="13"/>
  <c r="AD16" i="13"/>
  <c r="AE16" i="13" s="1"/>
  <c r="AE17" i="13"/>
  <c r="AG16" i="13"/>
  <c r="AH16" i="13" s="1"/>
  <c r="AH17" i="13"/>
  <c r="R101" i="13"/>
  <c r="S101" i="13" s="1"/>
  <c r="AI101" i="13"/>
  <c r="AI100" i="13" s="1"/>
  <c r="Y117" i="13"/>
  <c r="K44" i="13"/>
  <c r="K101" i="13"/>
  <c r="K100" i="13" s="1"/>
  <c r="P45" i="13"/>
  <c r="Q44" i="13"/>
  <c r="AP14" i="13"/>
  <c r="AQ14" i="13" s="1"/>
  <c r="F103" i="13"/>
  <c r="AC44" i="13"/>
  <c r="AD101" i="13"/>
  <c r="AE101" i="13" s="1"/>
  <c r="AH14" i="13"/>
  <c r="R14" i="13"/>
  <c r="S14" i="13" s="1"/>
  <c r="AI44" i="13"/>
  <c r="N44" i="13"/>
  <c r="AB14" i="13"/>
  <c r="V14" i="13"/>
  <c r="AB45" i="13"/>
  <c r="AG101" i="13"/>
  <c r="AH101" i="13" s="1"/>
  <c r="AL44" i="13"/>
  <c r="AJ14" i="13"/>
  <c r="AK14" i="13" s="1"/>
  <c r="AN45" i="13"/>
  <c r="AM14" i="13"/>
  <c r="AN14" i="13" s="1"/>
  <c r="Z44" i="13"/>
  <c r="W44" i="13"/>
  <c r="L44" i="13"/>
  <c r="M44" i="13" s="1"/>
  <c r="AH47" i="13"/>
  <c r="AG104" i="13"/>
  <c r="AH104" i="13" s="1"/>
  <c r="V47" i="13"/>
  <c r="V104" i="13"/>
  <c r="AG44" i="13"/>
  <c r="AH44" i="13" s="1"/>
  <c r="AH45" i="13"/>
  <c r="AM101" i="13"/>
  <c r="AM44" i="13"/>
  <c r="AN44" i="13" s="1"/>
  <c r="U44" i="13"/>
  <c r="V44" i="13" s="1"/>
  <c r="V45" i="13"/>
  <c r="AJ104" i="13"/>
  <c r="AK104" i="13" s="1"/>
  <c r="AK47" i="13"/>
  <c r="AQ46" i="13"/>
  <c r="AP102" i="13"/>
  <c r="AQ102" i="13" s="1"/>
  <c r="H100" i="13"/>
  <c r="AD44" i="13"/>
  <c r="AE44" i="13" s="1"/>
  <c r="AE45" i="13"/>
  <c r="AK45" i="13"/>
  <c r="AJ44" i="13"/>
  <c r="AK44" i="13" s="1"/>
  <c r="AM104" i="13"/>
  <c r="AN104" i="13" s="1"/>
  <c r="AN47" i="13"/>
  <c r="X100" i="13"/>
  <c r="Y101" i="13"/>
  <c r="AP44" i="13"/>
  <c r="AQ44" i="13" s="1"/>
  <c r="AQ45" i="13"/>
  <c r="U101" i="13"/>
  <c r="AJ101" i="13"/>
  <c r="R104" i="13"/>
  <c r="S104" i="13" s="1"/>
  <c r="S47" i="13"/>
  <c r="E45" i="13"/>
  <c r="P101" i="13"/>
  <c r="O100" i="13"/>
  <c r="AC101" i="13"/>
  <c r="AC100" i="13" s="1"/>
  <c r="AP101" i="13"/>
  <c r="AE46" i="13"/>
  <c r="AD102" i="13"/>
  <c r="AE102" i="13" s="1"/>
  <c r="Z100" i="13"/>
  <c r="L100" i="13"/>
  <c r="M101" i="13"/>
  <c r="S46" i="13"/>
  <c r="R102" i="13"/>
  <c r="S102" i="13" s="1"/>
  <c r="AA104" i="13"/>
  <c r="AB104" i="13" s="1"/>
  <c r="AB47" i="13"/>
  <c r="E102" i="13"/>
  <c r="W101" i="13"/>
  <c r="W100" i="13" s="1"/>
  <c r="R44" i="13"/>
  <c r="S44" i="13" s="1"/>
  <c r="S45" i="13"/>
  <c r="Y100" i="13" l="1"/>
  <c r="M100" i="13"/>
  <c r="G103" i="13"/>
  <c r="P100" i="13"/>
  <c r="E17" i="13"/>
  <c r="E101" i="13"/>
  <c r="AG100" i="13"/>
  <c r="AH100" i="13" s="1"/>
  <c r="AQ101" i="13"/>
  <c r="AP100" i="13"/>
  <c r="AQ100" i="13" s="1"/>
  <c r="AA100" i="13"/>
  <c r="AB100" i="13" s="1"/>
  <c r="AN101" i="13"/>
  <c r="AM100" i="13"/>
  <c r="AN100" i="13" s="1"/>
  <c r="AJ100" i="13"/>
  <c r="AK100" i="13" s="1"/>
  <c r="AK101" i="13"/>
  <c r="R100" i="13"/>
  <c r="S100" i="13" s="1"/>
  <c r="AD100" i="13"/>
  <c r="AE100" i="13" s="1"/>
  <c r="U100" i="13"/>
  <c r="V100" i="13" s="1"/>
  <c r="V101" i="13"/>
  <c r="E12" i="17"/>
  <c r="F12" i="17"/>
  <c r="E13" i="17"/>
  <c r="F13" i="17"/>
  <c r="E14" i="17"/>
  <c r="F14" i="17"/>
  <c r="F11" i="17"/>
  <c r="E11" i="17"/>
  <c r="E66" i="13" l="1"/>
  <c r="G66" i="13" s="1"/>
  <c r="E112" i="13"/>
  <c r="E113" i="13"/>
  <c r="E111" i="13"/>
  <c r="M20" i="13"/>
  <c r="P20" i="13"/>
  <c r="S20" i="13"/>
  <c r="V20" i="13"/>
  <c r="Y20" i="13"/>
  <c r="AB20" i="13"/>
  <c r="AE20" i="13"/>
  <c r="AH20" i="13"/>
  <c r="AK20" i="13"/>
  <c r="AN20" i="13"/>
  <c r="AQ20" i="13"/>
  <c r="K22" i="13" l="1"/>
  <c r="K12" i="13" s="1"/>
  <c r="AP124" i="13"/>
  <c r="AP121" i="13" s="1"/>
  <c r="AQ121" i="13" s="1"/>
  <c r="AO124" i="13"/>
  <c r="AO121" i="13" s="1"/>
  <c r="AM124" i="13"/>
  <c r="AM121" i="13" s="1"/>
  <c r="AN121" i="13" s="1"/>
  <c r="AL124" i="13"/>
  <c r="AL121" i="13" s="1"/>
  <c r="AJ124" i="13"/>
  <c r="AJ121" i="13" s="1"/>
  <c r="AK121" i="13" s="1"/>
  <c r="AI124" i="13"/>
  <c r="AI121" i="13" s="1"/>
  <c r="AG124" i="13"/>
  <c r="AG121" i="13" s="1"/>
  <c r="AH121" i="13" s="1"/>
  <c r="AF124" i="13"/>
  <c r="AF121" i="13" s="1"/>
  <c r="AD124" i="13"/>
  <c r="AD121" i="13" s="1"/>
  <c r="AE121" i="13" s="1"/>
  <c r="AC124" i="13"/>
  <c r="AC121" i="13" s="1"/>
  <c r="AA124" i="13"/>
  <c r="AA121" i="13" s="1"/>
  <c r="AB121" i="13" s="1"/>
  <c r="Z124" i="13"/>
  <c r="Z121" i="13" s="1"/>
  <c r="X124" i="13"/>
  <c r="X121" i="13" s="1"/>
  <c r="Y121" i="13" s="1"/>
  <c r="W124" i="13"/>
  <c r="W121" i="13" s="1"/>
  <c r="U124" i="13"/>
  <c r="U121" i="13" s="1"/>
  <c r="V121" i="13" s="1"/>
  <c r="T124" i="13"/>
  <c r="T121" i="13" s="1"/>
  <c r="R124" i="13"/>
  <c r="R121" i="13" s="1"/>
  <c r="S121" i="13" s="1"/>
  <c r="Q124" i="13"/>
  <c r="Q121" i="13" s="1"/>
  <c r="O124" i="13"/>
  <c r="O121" i="13" s="1"/>
  <c r="P121" i="13" s="1"/>
  <c r="N124" i="13"/>
  <c r="N121" i="13" s="1"/>
  <c r="L124" i="13"/>
  <c r="L121" i="13" s="1"/>
  <c r="M121" i="13" s="1"/>
  <c r="K124" i="13"/>
  <c r="K121" i="13" s="1"/>
  <c r="I124" i="13"/>
  <c r="J124" i="13" s="1"/>
  <c r="H124" i="13"/>
  <c r="AP113" i="13"/>
  <c r="AP120" i="13" s="1"/>
  <c r="AQ120" i="13" s="1"/>
  <c r="AO113" i="13"/>
  <c r="AO120" i="13" s="1"/>
  <c r="AP112" i="13"/>
  <c r="AP119" i="13" s="1"/>
  <c r="AO112" i="13"/>
  <c r="AO119" i="13" s="1"/>
  <c r="AP111" i="13"/>
  <c r="AO111" i="13"/>
  <c r="AM113" i="13"/>
  <c r="AM120" i="13" s="1"/>
  <c r="AN120" i="13" s="1"/>
  <c r="AL113" i="13"/>
  <c r="AL120" i="13" s="1"/>
  <c r="AM112" i="13"/>
  <c r="AM119" i="13" s="1"/>
  <c r="AL112" i="13"/>
  <c r="AL119" i="13" s="1"/>
  <c r="AL116" i="13" s="1"/>
  <c r="AM111" i="13"/>
  <c r="AL111" i="13"/>
  <c r="AJ113" i="13"/>
  <c r="AJ120" i="13" s="1"/>
  <c r="AK120" i="13" s="1"/>
  <c r="AI113" i="13"/>
  <c r="AI120" i="13" s="1"/>
  <c r="AJ112" i="13"/>
  <c r="AJ119" i="13" s="1"/>
  <c r="AI112" i="13"/>
  <c r="AI119" i="13" s="1"/>
  <c r="AJ111" i="13"/>
  <c r="AI111" i="13"/>
  <c r="AG113" i="13"/>
  <c r="AG120" i="13" s="1"/>
  <c r="AF113" i="13"/>
  <c r="AF120" i="13" s="1"/>
  <c r="AG112" i="13"/>
  <c r="AG119" i="13" s="1"/>
  <c r="AF112" i="13"/>
  <c r="AF119" i="13" s="1"/>
  <c r="AG111" i="13"/>
  <c r="AF111" i="13"/>
  <c r="AD120" i="13"/>
  <c r="AC113" i="13"/>
  <c r="AC120" i="13" s="1"/>
  <c r="AD112" i="13"/>
  <c r="AD119" i="13" s="1"/>
  <c r="AC112" i="13"/>
  <c r="AC119" i="13" s="1"/>
  <c r="AD111" i="13"/>
  <c r="AC111" i="13"/>
  <c r="AA113" i="13"/>
  <c r="AA120" i="13" s="1"/>
  <c r="Z113" i="13"/>
  <c r="Z120" i="13" s="1"/>
  <c r="AA112" i="13"/>
  <c r="AA119" i="13" s="1"/>
  <c r="Z112" i="13"/>
  <c r="Z119" i="13" s="1"/>
  <c r="Z116" i="13" s="1"/>
  <c r="AA111" i="13"/>
  <c r="Z111" i="13"/>
  <c r="X113" i="13"/>
  <c r="X120" i="13" s="1"/>
  <c r="Y120" i="13" s="1"/>
  <c r="W113" i="13"/>
  <c r="W120" i="13" s="1"/>
  <c r="X112" i="13"/>
  <c r="X119" i="13" s="1"/>
  <c r="W112" i="13"/>
  <c r="W119" i="13" s="1"/>
  <c r="X111" i="13"/>
  <c r="W111" i="13"/>
  <c r="U113" i="13"/>
  <c r="U120" i="13" s="1"/>
  <c r="V120" i="13" s="1"/>
  <c r="T113" i="13"/>
  <c r="T120" i="13" s="1"/>
  <c r="U112" i="13"/>
  <c r="U119" i="13" s="1"/>
  <c r="T112" i="13"/>
  <c r="T119" i="13" s="1"/>
  <c r="U111" i="13"/>
  <c r="T111" i="13"/>
  <c r="R113" i="13"/>
  <c r="Q113" i="13"/>
  <c r="Q120" i="13" s="1"/>
  <c r="R112" i="13"/>
  <c r="R119" i="13" s="1"/>
  <c r="Q112" i="13"/>
  <c r="R111" i="13"/>
  <c r="Q111" i="13"/>
  <c r="O113" i="13"/>
  <c r="N113" i="13"/>
  <c r="N120" i="13" s="1"/>
  <c r="O112" i="13"/>
  <c r="N112" i="13"/>
  <c r="N119" i="13" s="1"/>
  <c r="O111" i="13"/>
  <c r="N111" i="13"/>
  <c r="L113" i="13"/>
  <c r="L120" i="13" s="1"/>
  <c r="K120" i="13"/>
  <c r="L112" i="13"/>
  <c r="L119" i="13" s="1"/>
  <c r="K112" i="13"/>
  <c r="K119" i="13" s="1"/>
  <c r="L111" i="13"/>
  <c r="K111" i="13"/>
  <c r="I112" i="13"/>
  <c r="I119" i="13" s="1"/>
  <c r="I113" i="13"/>
  <c r="I111" i="13"/>
  <c r="J111" i="13" s="1"/>
  <c r="H112" i="13"/>
  <c r="H119" i="13" s="1"/>
  <c r="H113" i="13"/>
  <c r="H120" i="13" s="1"/>
  <c r="H111" i="13"/>
  <c r="G110" i="13"/>
  <c r="M110" i="13"/>
  <c r="V110" i="13"/>
  <c r="Y110" i="13"/>
  <c r="AB110" i="13"/>
  <c r="AE110" i="13"/>
  <c r="AH110" i="13"/>
  <c r="AK110" i="13"/>
  <c r="AN110" i="13"/>
  <c r="AQ110" i="13"/>
  <c r="G106" i="13"/>
  <c r="I106" i="13"/>
  <c r="J106" i="13" s="1"/>
  <c r="H98" i="13"/>
  <c r="I98" i="13"/>
  <c r="K98" i="13"/>
  <c r="L98" i="13"/>
  <c r="M98" i="13"/>
  <c r="N98" i="13"/>
  <c r="O98" i="13"/>
  <c r="P98" i="13"/>
  <c r="Q98" i="13"/>
  <c r="R98" i="13"/>
  <c r="S98" i="13"/>
  <c r="T98" i="13"/>
  <c r="U98" i="13"/>
  <c r="V98" i="13"/>
  <c r="W98" i="13"/>
  <c r="X98" i="13"/>
  <c r="Y98" i="13"/>
  <c r="Z98" i="13"/>
  <c r="AA98" i="13"/>
  <c r="AB98" i="13"/>
  <c r="AC98" i="13"/>
  <c r="AD98" i="13"/>
  <c r="AE98" i="13"/>
  <c r="AF98" i="13"/>
  <c r="AG98" i="13"/>
  <c r="AH98" i="13"/>
  <c r="AI98" i="13"/>
  <c r="AJ98" i="13"/>
  <c r="AK98" i="13"/>
  <c r="AL98" i="13"/>
  <c r="AM98" i="13"/>
  <c r="AN98" i="13"/>
  <c r="AO98" i="13"/>
  <c r="AP98" i="13"/>
  <c r="AQ98" i="13"/>
  <c r="H93" i="13"/>
  <c r="I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1" i="13"/>
  <c r="I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88" i="13"/>
  <c r="I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K88" i="13"/>
  <c r="AL88" i="13"/>
  <c r="AM88" i="13"/>
  <c r="AN88" i="13"/>
  <c r="AO88" i="13"/>
  <c r="AP88" i="13"/>
  <c r="AQ88" i="13"/>
  <c r="AQ85" i="13"/>
  <c r="H85" i="13"/>
  <c r="I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K85" i="13"/>
  <c r="AL85" i="13"/>
  <c r="AM85" i="13"/>
  <c r="AN85" i="13"/>
  <c r="AO85" i="13"/>
  <c r="AP85" i="13"/>
  <c r="H82" i="13"/>
  <c r="I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H80" i="13"/>
  <c r="I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AK80" i="13"/>
  <c r="AL80" i="13"/>
  <c r="AM80" i="13"/>
  <c r="AN80" i="13"/>
  <c r="AO80" i="13"/>
  <c r="AP80" i="13"/>
  <c r="AQ80" i="13"/>
  <c r="H77" i="13"/>
  <c r="I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5" i="13"/>
  <c r="I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H71" i="13"/>
  <c r="I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K71" i="13"/>
  <c r="AL71" i="13"/>
  <c r="AM71" i="13"/>
  <c r="AN71" i="13"/>
  <c r="AO71" i="13"/>
  <c r="AP71" i="13"/>
  <c r="H68" i="13"/>
  <c r="I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I54" i="13"/>
  <c r="I55" i="13"/>
  <c r="I53" i="13"/>
  <c r="I45" i="13" s="1"/>
  <c r="I17" i="13" s="1"/>
  <c r="F17" i="13" s="1"/>
  <c r="H60" i="13"/>
  <c r="E60" i="13" s="1"/>
  <c r="I60" i="13"/>
  <c r="H56" i="13"/>
  <c r="E56" i="13" s="1"/>
  <c r="I56" i="13"/>
  <c r="I48" i="13"/>
  <c r="AH120" i="13" l="1"/>
  <c r="AE120" i="13"/>
  <c r="AB120" i="13"/>
  <c r="M120" i="13"/>
  <c r="O119" i="13"/>
  <c r="P112" i="13"/>
  <c r="S111" i="13"/>
  <c r="R120" i="13"/>
  <c r="S120" i="13" s="1"/>
  <c r="S113" i="13"/>
  <c r="O120" i="13"/>
  <c r="P120" i="13" s="1"/>
  <c r="P113" i="13"/>
  <c r="P111" i="13"/>
  <c r="Q119" i="13"/>
  <c r="E119" i="13" s="1"/>
  <c r="S112" i="13"/>
  <c r="N116" i="13"/>
  <c r="E120" i="13"/>
  <c r="M119" i="13"/>
  <c r="L116" i="13"/>
  <c r="R116" i="13"/>
  <c r="Y119" i="13"/>
  <c r="X116" i="13"/>
  <c r="P119" i="13"/>
  <c r="O116" i="13"/>
  <c r="V119" i="13"/>
  <c r="U116" i="13"/>
  <c r="AB119" i="13"/>
  <c r="AA116" i="13"/>
  <c r="AB116" i="13" s="1"/>
  <c r="AH119" i="13"/>
  <c r="AG116" i="13"/>
  <c r="AN119" i="13"/>
  <c r="AM116" i="13"/>
  <c r="AN116" i="13" s="1"/>
  <c r="F119" i="13"/>
  <c r="J119" i="13"/>
  <c r="AE119" i="13"/>
  <c r="AD116" i="13"/>
  <c r="AK119" i="13"/>
  <c r="AJ116" i="13"/>
  <c r="AK116" i="13" s="1"/>
  <c r="AQ119" i="13"/>
  <c r="AP116" i="13"/>
  <c r="AQ116" i="13" s="1"/>
  <c r="J113" i="13"/>
  <c r="I120" i="13"/>
  <c r="K116" i="13"/>
  <c r="T116" i="13"/>
  <c r="W116" i="13"/>
  <c r="AC116" i="13"/>
  <c r="AF116" i="13"/>
  <c r="AI116" i="13"/>
  <c r="AO116" i="13"/>
  <c r="J112" i="13"/>
  <c r="H14" i="13"/>
  <c r="E14" i="13" s="1"/>
  <c r="J45" i="13"/>
  <c r="F45" i="13"/>
  <c r="G45" i="13" s="1"/>
  <c r="I101" i="13"/>
  <c r="F56" i="13"/>
  <c r="G56" i="13" s="1"/>
  <c r="J56" i="13"/>
  <c r="F53" i="13"/>
  <c r="G53" i="13" s="1"/>
  <c r="J53" i="13"/>
  <c r="J48" i="13"/>
  <c r="F48" i="13"/>
  <c r="G48" i="13" s="1"/>
  <c r="F60" i="13"/>
  <c r="G60" i="13" s="1"/>
  <c r="J60" i="13"/>
  <c r="E71" i="13"/>
  <c r="F77" i="13"/>
  <c r="J77" i="13"/>
  <c r="E80" i="13"/>
  <c r="J88" i="13"/>
  <c r="F88" i="13"/>
  <c r="G88" i="13" s="1"/>
  <c r="F98" i="13"/>
  <c r="J98" i="13"/>
  <c r="J75" i="13"/>
  <c r="F75" i="13"/>
  <c r="G75" i="13" s="1"/>
  <c r="E77" i="13"/>
  <c r="E85" i="13"/>
  <c r="E88" i="13"/>
  <c r="J95" i="13"/>
  <c r="F95" i="13"/>
  <c r="E98" i="13"/>
  <c r="E68" i="13"/>
  <c r="E75" i="13"/>
  <c r="J82" i="13"/>
  <c r="F82" i="13"/>
  <c r="F93" i="13"/>
  <c r="G93" i="13" s="1"/>
  <c r="J93" i="13"/>
  <c r="E95" i="13"/>
  <c r="F85" i="13"/>
  <c r="G85" i="13" s="1"/>
  <c r="J85" i="13"/>
  <c r="E91" i="13"/>
  <c r="I46" i="13"/>
  <c r="J54" i="13"/>
  <c r="F54" i="13"/>
  <c r="G54" i="13" s="1"/>
  <c r="J68" i="13"/>
  <c r="F68" i="13"/>
  <c r="I47" i="13"/>
  <c r="J55" i="13"/>
  <c r="F55" i="13"/>
  <c r="G55" i="13" s="1"/>
  <c r="J71" i="13"/>
  <c r="F71" i="13"/>
  <c r="J80" i="13"/>
  <c r="F80" i="13"/>
  <c r="G80" i="13" s="1"/>
  <c r="E82" i="13"/>
  <c r="J91" i="13"/>
  <c r="F91" i="13"/>
  <c r="E93" i="13"/>
  <c r="F124" i="13"/>
  <c r="I21" i="13"/>
  <c r="I23" i="13"/>
  <c r="L22" i="13"/>
  <c r="L12" i="13" s="1"/>
  <c r="M12" i="13" s="1"/>
  <c r="Q21" i="13"/>
  <c r="Q11" i="13" s="1"/>
  <c r="W21" i="13"/>
  <c r="Z22" i="13"/>
  <c r="Z12" i="13" s="1"/>
  <c r="AC21" i="13"/>
  <c r="AF22" i="13"/>
  <c r="AF12" i="13" s="1"/>
  <c r="AI21" i="13"/>
  <c r="AI11" i="13" s="1"/>
  <c r="AL22" i="13"/>
  <c r="AL12" i="13" s="1"/>
  <c r="AO21" i="13"/>
  <c r="AO11" i="13" s="1"/>
  <c r="AO23" i="13"/>
  <c r="AO13" i="13" s="1"/>
  <c r="I22" i="13"/>
  <c r="L21" i="13"/>
  <c r="L11" i="13" s="1"/>
  <c r="N21" i="13"/>
  <c r="N11" i="13" s="1"/>
  <c r="T21" i="13"/>
  <c r="T11" i="13" s="1"/>
  <c r="W22" i="13"/>
  <c r="W12" i="13" s="1"/>
  <c r="Z21" i="13"/>
  <c r="Z23" i="13"/>
  <c r="AC22" i="13"/>
  <c r="AC12" i="13" s="1"/>
  <c r="AF21" i="13"/>
  <c r="AF23" i="13"/>
  <c r="AF13" i="13" s="1"/>
  <c r="AH13" i="13" s="1"/>
  <c r="AI22" i="13"/>
  <c r="AI12" i="13" s="1"/>
  <c r="AL21" i="13"/>
  <c r="AL11" i="13" s="1"/>
  <c r="AL23" i="13"/>
  <c r="AL13" i="13" s="1"/>
  <c r="AO22" i="13"/>
  <c r="AO12" i="13" s="1"/>
  <c r="O21" i="13"/>
  <c r="O11" i="13" s="1"/>
  <c r="O23" i="13"/>
  <c r="O13" i="13" s="1"/>
  <c r="R22" i="13"/>
  <c r="R12" i="13" s="1"/>
  <c r="U21" i="13"/>
  <c r="U11" i="13" s="1"/>
  <c r="U23" i="13"/>
  <c r="U13" i="13" s="1"/>
  <c r="X22" i="13"/>
  <c r="AA21" i="13"/>
  <c r="AA23" i="13"/>
  <c r="AA13" i="13" s="1"/>
  <c r="AD22" i="13"/>
  <c r="AD12" i="13" s="1"/>
  <c r="AG21" i="13"/>
  <c r="AG23" i="13"/>
  <c r="AJ22" i="13"/>
  <c r="AJ12" i="13" s="1"/>
  <c r="AK12" i="13" s="1"/>
  <c r="AM21" i="13"/>
  <c r="AM11" i="13" s="1"/>
  <c r="AM23" i="13"/>
  <c r="AP22" i="13"/>
  <c r="AP12" i="13" s="1"/>
  <c r="AQ12" i="13" s="1"/>
  <c r="K21" i="13"/>
  <c r="K11" i="13" s="1"/>
  <c r="L23" i="13"/>
  <c r="L13" i="13" s="1"/>
  <c r="M13" i="13" s="1"/>
  <c r="O22" i="13"/>
  <c r="O12" i="13" s="1"/>
  <c r="R21" i="13"/>
  <c r="R11" i="13" s="1"/>
  <c r="R23" i="13"/>
  <c r="R13" i="13" s="1"/>
  <c r="U22" i="13"/>
  <c r="U12" i="13" s="1"/>
  <c r="V12" i="13" s="1"/>
  <c r="X21" i="13"/>
  <c r="X23" i="13"/>
  <c r="X13" i="13" s="1"/>
  <c r="AA22" i="13"/>
  <c r="AB12" i="13" s="1"/>
  <c r="AD21" i="13"/>
  <c r="AD23" i="13"/>
  <c r="AD13" i="13" s="1"/>
  <c r="AG22" i="13"/>
  <c r="AJ21" i="13"/>
  <c r="AJ11" i="13" s="1"/>
  <c r="AJ23" i="13"/>
  <c r="AM22" i="13"/>
  <c r="AM12" i="13" s="1"/>
  <c r="AN12" i="13" s="1"/>
  <c r="AP21" i="13"/>
  <c r="AP11" i="13" s="1"/>
  <c r="AP23" i="13"/>
  <c r="E122" i="13"/>
  <c r="G15" i="13"/>
  <c r="AI23" i="13"/>
  <c r="AI13" i="13" s="1"/>
  <c r="Q23" i="13"/>
  <c r="Q13" i="13" s="1"/>
  <c r="Q22" i="13"/>
  <c r="Q12" i="13" s="1"/>
  <c r="AC23" i="13"/>
  <c r="AC13" i="13" s="1"/>
  <c r="W23" i="13"/>
  <c r="T23" i="13"/>
  <c r="T13" i="13" s="1"/>
  <c r="N23" i="13"/>
  <c r="N13" i="13" s="1"/>
  <c r="H23" i="13"/>
  <c r="T22" i="13"/>
  <c r="T12" i="13" s="1"/>
  <c r="N22" i="13"/>
  <c r="N12" i="13" s="1"/>
  <c r="H22" i="13"/>
  <c r="I125" i="13"/>
  <c r="J125" i="13" s="1"/>
  <c r="E128" i="13"/>
  <c r="K23" i="13"/>
  <c r="K13" i="13" s="1"/>
  <c r="H21" i="13"/>
  <c r="E126" i="13"/>
  <c r="H121" i="13"/>
  <c r="I121" i="13"/>
  <c r="J121" i="13" s="1"/>
  <c r="F122" i="13"/>
  <c r="F128" i="13"/>
  <c r="E124" i="13"/>
  <c r="F126" i="13"/>
  <c r="E127" i="13"/>
  <c r="F127" i="13"/>
  <c r="E123" i="13"/>
  <c r="F123" i="13"/>
  <c r="T110" i="13"/>
  <c r="AA110" i="13"/>
  <c r="H110" i="13"/>
  <c r="N110" i="13"/>
  <c r="AG110" i="13"/>
  <c r="AM110" i="13"/>
  <c r="K110" i="13"/>
  <c r="Q110" i="13"/>
  <c r="Z110" i="13"/>
  <c r="AF110" i="13"/>
  <c r="AL110" i="13"/>
  <c r="J101" i="13"/>
  <c r="I110" i="13"/>
  <c r="O110" i="13"/>
  <c r="U110" i="13"/>
  <c r="AD110" i="13"/>
  <c r="AJ110" i="13"/>
  <c r="AP110" i="13"/>
  <c r="W110" i="13"/>
  <c r="AC110" i="13"/>
  <c r="AI110" i="13"/>
  <c r="AO110" i="13"/>
  <c r="F106" i="13"/>
  <c r="E106" i="13"/>
  <c r="R110" i="13"/>
  <c r="X110" i="13"/>
  <c r="F113" i="13"/>
  <c r="F111" i="13"/>
  <c r="F112" i="13"/>
  <c r="L110" i="13"/>
  <c r="E64" i="13"/>
  <c r="I64" i="13"/>
  <c r="H44" i="13"/>
  <c r="E44" i="13" s="1"/>
  <c r="H52" i="13"/>
  <c r="E52" i="13" s="1"/>
  <c r="I52" i="13"/>
  <c r="AH12" i="13" l="1"/>
  <c r="AH116" i="13"/>
  <c r="AE12" i="13"/>
  <c r="AE13" i="13"/>
  <c r="AE116" i="13"/>
  <c r="Z13" i="13"/>
  <c r="AB13" i="13" s="1"/>
  <c r="W13" i="13"/>
  <c r="Y13" i="13" s="1"/>
  <c r="Y12" i="13"/>
  <c r="Y116" i="13"/>
  <c r="G91" i="13"/>
  <c r="S110" i="13"/>
  <c r="P12" i="13"/>
  <c r="AL10" i="13"/>
  <c r="P110" i="13"/>
  <c r="V13" i="13"/>
  <c r="G82" i="13"/>
  <c r="V116" i="13"/>
  <c r="F13" i="13"/>
  <c r="S13" i="13"/>
  <c r="G68" i="13"/>
  <c r="G95" i="13"/>
  <c r="G71" i="13"/>
  <c r="Q116" i="13"/>
  <c r="S116" i="13" s="1"/>
  <c r="S119" i="13"/>
  <c r="S12" i="13"/>
  <c r="P13" i="13"/>
  <c r="G77" i="13"/>
  <c r="P116" i="13"/>
  <c r="M116" i="13"/>
  <c r="F21" i="13"/>
  <c r="G21" i="13" s="1"/>
  <c r="I104" i="13"/>
  <c r="F104" i="13" s="1"/>
  <c r="G104" i="13" s="1"/>
  <c r="I19" i="13"/>
  <c r="F19" i="13" s="1"/>
  <c r="I102" i="13"/>
  <c r="I18" i="13"/>
  <c r="F18" i="13" s="1"/>
  <c r="G18" i="13" s="1"/>
  <c r="G30" i="13"/>
  <c r="G124" i="13"/>
  <c r="F120" i="13"/>
  <c r="G120" i="13" s="1"/>
  <c r="J120" i="13"/>
  <c r="G26" i="13"/>
  <c r="G34" i="13"/>
  <c r="G128" i="13"/>
  <c r="G32" i="13"/>
  <c r="G126" i="13"/>
  <c r="G33" i="13"/>
  <c r="G127" i="13"/>
  <c r="G29" i="13"/>
  <c r="G123" i="13"/>
  <c r="G28" i="13"/>
  <c r="G122" i="13"/>
  <c r="L10" i="13"/>
  <c r="M10" i="13" s="1"/>
  <c r="M11" i="13"/>
  <c r="I44" i="13"/>
  <c r="F44" i="13" s="1"/>
  <c r="G44" i="13" s="1"/>
  <c r="E21" i="13"/>
  <c r="AF10" i="13"/>
  <c r="N10" i="13"/>
  <c r="J22" i="13"/>
  <c r="Q10" i="13"/>
  <c r="H12" i="13"/>
  <c r="E12" i="13" s="1"/>
  <c r="AJ10" i="13"/>
  <c r="AK10" i="13" s="1"/>
  <c r="AK11" i="13"/>
  <c r="X10" i="13"/>
  <c r="Y11" i="13"/>
  <c r="K10" i="13"/>
  <c r="AG10" i="13"/>
  <c r="AH11" i="13"/>
  <c r="U10" i="13"/>
  <c r="V11" i="13"/>
  <c r="AO10" i="13"/>
  <c r="AI10" i="13"/>
  <c r="AC10" i="13"/>
  <c r="J21" i="13"/>
  <c r="H11" i="13"/>
  <c r="E11" i="13" s="1"/>
  <c r="T10" i="13"/>
  <c r="G17" i="13"/>
  <c r="J17" i="13"/>
  <c r="I11" i="13"/>
  <c r="H13" i="13"/>
  <c r="AP10" i="13"/>
  <c r="AQ10" i="13" s="1"/>
  <c r="AQ11" i="13"/>
  <c r="AD10" i="13"/>
  <c r="R10" i="13"/>
  <c r="S11" i="13"/>
  <c r="AN11" i="13"/>
  <c r="AM10" i="13"/>
  <c r="AN10" i="13" s="1"/>
  <c r="AB11" i="13"/>
  <c r="AA10" i="13"/>
  <c r="P11" i="13"/>
  <c r="O10" i="13"/>
  <c r="J23" i="13"/>
  <c r="F121" i="13"/>
  <c r="F101" i="13"/>
  <c r="G101" i="13" s="1"/>
  <c r="J110" i="13"/>
  <c r="G98" i="13"/>
  <c r="X20" i="13"/>
  <c r="N20" i="13"/>
  <c r="AF20" i="13"/>
  <c r="Z20" i="13"/>
  <c r="AP20" i="13"/>
  <c r="AD20" i="13"/>
  <c r="AJ20" i="13"/>
  <c r="E24" i="13"/>
  <c r="J64" i="13"/>
  <c r="F64" i="13"/>
  <c r="G64" i="13" s="1"/>
  <c r="J47" i="13"/>
  <c r="F47" i="13"/>
  <c r="G47" i="13" s="1"/>
  <c r="AL20" i="13"/>
  <c r="T20" i="13"/>
  <c r="U20" i="13"/>
  <c r="J46" i="13"/>
  <c r="F46" i="13"/>
  <c r="G46" i="13" s="1"/>
  <c r="K20" i="13"/>
  <c r="R20" i="13"/>
  <c r="AA20" i="13"/>
  <c r="J52" i="13"/>
  <c r="F52" i="13"/>
  <c r="G52" i="13" s="1"/>
  <c r="J104" i="13"/>
  <c r="AG20" i="13"/>
  <c r="L20" i="13"/>
  <c r="W20" i="13"/>
  <c r="E121" i="13"/>
  <c r="I116" i="13"/>
  <c r="AM20" i="13"/>
  <c r="O20" i="13"/>
  <c r="G25" i="13"/>
  <c r="H116" i="13"/>
  <c r="E117" i="13"/>
  <c r="E23" i="13" s="1"/>
  <c r="I20" i="13"/>
  <c r="AO20" i="13"/>
  <c r="Q20" i="13"/>
  <c r="E125" i="13"/>
  <c r="H16" i="13"/>
  <c r="E16" i="13" s="1"/>
  <c r="AI20" i="13"/>
  <c r="H20" i="13"/>
  <c r="AC20" i="13"/>
  <c r="F125" i="13"/>
  <c r="E110" i="13"/>
  <c r="F110" i="13"/>
  <c r="AH10" i="13" l="1"/>
  <c r="AE10" i="13"/>
  <c r="Z10" i="13"/>
  <c r="AB10" i="13" s="1"/>
  <c r="E13" i="13"/>
  <c r="W10" i="13"/>
  <c r="Y10" i="13" s="1"/>
  <c r="J18" i="13"/>
  <c r="I12" i="13"/>
  <c r="V10" i="13"/>
  <c r="S10" i="13"/>
  <c r="P10" i="13"/>
  <c r="J116" i="13"/>
  <c r="F20" i="13"/>
  <c r="J44" i="13"/>
  <c r="F102" i="13"/>
  <c r="G102" i="13" s="1"/>
  <c r="J102" i="13"/>
  <c r="I100" i="13"/>
  <c r="J100" i="13" s="1"/>
  <c r="G119" i="13"/>
  <c r="G118" i="13"/>
  <c r="F24" i="13"/>
  <c r="G24" i="13" s="1"/>
  <c r="G117" i="13"/>
  <c r="F23" i="13"/>
  <c r="G23" i="13" s="1"/>
  <c r="G31" i="13"/>
  <c r="G125" i="13"/>
  <c r="G27" i="13"/>
  <c r="G121" i="13"/>
  <c r="J20" i="13"/>
  <c r="F11" i="13"/>
  <c r="G11" i="13" s="1"/>
  <c r="J11" i="13"/>
  <c r="E20" i="13"/>
  <c r="J12" i="13"/>
  <c r="F12" i="13"/>
  <c r="G12" i="13" s="1"/>
  <c r="G19" i="13"/>
  <c r="I14" i="13"/>
  <c r="J19" i="13"/>
  <c r="J13" i="13"/>
  <c r="H10" i="13"/>
  <c r="E116" i="13"/>
  <c r="I16" i="13"/>
  <c r="F16" i="13" s="1"/>
  <c r="E100" i="13"/>
  <c r="F100" i="13"/>
  <c r="F116" i="13"/>
  <c r="F22" i="13" s="1"/>
  <c r="I10" i="13"/>
  <c r="E10" i="13" l="1"/>
  <c r="G100" i="13"/>
  <c r="G20" i="13"/>
  <c r="E22" i="13"/>
  <c r="G22" i="13" s="1"/>
  <c r="G116" i="13"/>
  <c r="G16" i="13"/>
  <c r="J16" i="13"/>
  <c r="J10" i="13"/>
  <c r="F10" i="13"/>
  <c r="F14" i="13"/>
  <c r="G14" i="13" s="1"/>
  <c r="J14" i="13"/>
  <c r="G13" i="13"/>
  <c r="G14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G10" i="13"/>
  <c r="C5" i="8"/>
  <c r="C11" i="8"/>
  <c r="D11" i="8" s="1"/>
  <c r="F21" i="17"/>
  <c r="G12" i="17"/>
  <c r="G11" i="17"/>
  <c r="G13" i="17"/>
  <c r="F10" i="17"/>
  <c r="E21" i="17"/>
  <c r="C14" i="8"/>
  <c r="D14" i="8" s="1"/>
  <c r="C19" i="8"/>
  <c r="D19" i="8" s="1"/>
  <c r="D5" i="8"/>
  <c r="E10" i="17" l="1"/>
  <c r="G10" i="17" s="1"/>
  <c r="C24" i="8"/>
  <c r="D24" i="8"/>
</calcChain>
</file>

<file path=xl/sharedStrings.xml><?xml version="1.0" encoding="utf-8"?>
<sst xmlns="http://schemas.openxmlformats.org/spreadsheetml/2006/main" count="793" uniqueCount="380">
  <si>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</si>
  <si>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</si>
  <si>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</si>
  <si>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</si>
  <si>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</si>
  <si>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</si>
  <si>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</si>
  <si>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</si>
  <si>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</si>
  <si>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</si>
  <si>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</si>
  <si>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</si>
  <si>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</si>
  <si>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</si>
  <si>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</si>
  <si>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</si>
  <si>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</si>
  <si>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</si>
  <si>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</si>
  <si>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</si>
  <si>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</si>
  <si>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</si>
  <si>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</si>
  <si>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</si>
  <si>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</si>
  <si>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</si>
  <si>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</si>
  <si>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</si>
  <si>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</si>
  <si>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</si>
  <si>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</si>
  <si>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</si>
  <si>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</si>
  <si>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</si>
  <si>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</si>
  <si>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</si>
  <si>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</si>
  <si>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</si>
  <si>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</si>
  <si>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</si>
  <si>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</si>
  <si>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</si>
  <si>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</si>
  <si>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</si>
  <si>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</si>
  <si>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</si>
  <si>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</si>
  <si>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</si>
  <si>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</si>
  <si>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</si>
  <si>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</si>
  <si>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</si>
  <si>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</si>
  <si>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</si>
  <si>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</si>
  <si>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</si>
  <si>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</si>
  <si>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</si>
  <si>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</si>
  <si>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</si>
  <si>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</si>
  <si>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</si>
  <si>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</si>
  <si>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</si>
  <si>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</si>
  <si>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</si>
  <si>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</si>
  <si>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</si>
  <si>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</si>
  <si>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</si>
  <si>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</si>
  <si>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</si>
  <si>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</si>
  <si>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</si>
  <si>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</si>
  <si>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</si>
  <si>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</si>
  <si>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</si>
  <si>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</si>
  <si>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</si>
  <si>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</si>
  <si>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</si>
  <si>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</si>
  <si>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</si>
  <si>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</si>
  <si>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</si>
  <si>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</si>
  <si>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</si>
  <si>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</si>
  <si>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</si>
  <si>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</si>
  <si>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</si>
  <si>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</si>
  <si>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</si>
  <si>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</si>
  <si>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</si>
  <si>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</si>
  <si>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</si>
  <si>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</si>
  <si>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</si>
  <si>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</si>
  <si>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</si>
  <si>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</si>
  <si>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</si>
  <si>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</si>
  <si>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</si>
  <si>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</si>
  <si>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</si>
  <si>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</si>
  <si>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</si>
  <si>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</si>
  <si>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</si>
  <si>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</si>
  <si>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</si>
  <si>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</si>
  <si>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</si>
  <si>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</si>
  <si>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</si>
  <si>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</si>
  <si>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</si>
  <si>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</si>
  <si>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</si>
  <si>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</si>
  <si>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</si>
  <si>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</si>
  <si>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</si>
  <si>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</si>
  <si>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</si>
  <si>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</si>
  <si>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</si>
  <si>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</si>
  <si>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</si>
  <si>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</si>
  <si>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</si>
  <si>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</si>
  <si>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</si>
  <si>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</si>
  <si>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</si>
  <si>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</si>
  <si>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</si>
  <si>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</si>
  <si>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</si>
  <si>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</si>
  <si>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</si>
  <si>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</si>
  <si>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</si>
  <si>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</si>
  <si>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</si>
  <si>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</si>
  <si>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</si>
  <si>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</si>
  <si>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</si>
  <si>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</si>
  <si>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</si>
  <si>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</si>
  <si>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</si>
  <si>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</si>
  <si>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</si>
  <si>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</si>
  <si>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</si>
  <si>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</si>
  <si>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</si>
  <si>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</si>
  <si>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</si>
  <si>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</si>
  <si>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</si>
  <si>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</si>
  <si>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</si>
  <si>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</si>
  <si>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</si>
  <si>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</si>
  <si>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</si>
  <si>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</si>
  <si>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</si>
  <si>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</si>
  <si>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</si>
  <si>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</si>
  <si>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</si>
  <si>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</si>
  <si>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</si>
  <si>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</si>
  <si>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</si>
  <si>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</si>
  <si>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</si>
  <si>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</si>
  <si>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</si>
  <si>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</si>
  <si>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</si>
  <si>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</si>
  <si>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</si>
  <si>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</si>
  <si>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</si>
  <si>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</si>
  <si>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</si>
  <si>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</si>
  <si>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</si>
  <si>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</si>
  <si>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</si>
  <si>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</si>
  <si>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</si>
  <si>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</si>
  <si>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</si>
  <si>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</si>
  <si>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</si>
  <si>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</si>
  <si>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</si>
  <si>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</si>
  <si>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</si>
  <si>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</si>
  <si>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</si>
  <si>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</si>
  <si>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</si>
  <si>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</si>
  <si>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</si>
  <si>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</si>
  <si>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</si>
  <si>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</si>
  <si>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</si>
  <si>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</si>
  <si>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</si>
  <si>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</si>
  <si>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</si>
  <si>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</si>
  <si>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</si>
  <si>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</si>
  <si>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</si>
  <si>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</si>
  <si>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</si>
  <si>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</si>
  <si>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</si>
  <si>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</si>
  <si>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</si>
  <si>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</si>
  <si>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</si>
  <si>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</si>
  <si>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</si>
  <si>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</si>
  <si>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</si>
  <si>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</si>
  <si>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</si>
  <si>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</si>
  <si>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</si>
  <si>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</si>
  <si>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</si>
  <si>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</si>
  <si>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</si>
  <si>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</si>
  <si>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</si>
  <si>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</si>
  <si>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</si>
  <si>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</si>
  <si>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</si>
  <si>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</si>
  <si>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</si>
  <si>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</si>
  <si>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</si>
  <si>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</si>
  <si>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</si>
  <si>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</si>
  <si>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</si>
  <si>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</si>
  <si>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</si>
  <si>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</si>
  <si>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</si>
  <si>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</si>
  <si>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</si>
  <si>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</si>
  <si>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</si>
  <si>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</si>
  <si>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</si>
  <si>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</si>
  <si>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</si>
  <si>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</si>
  <si>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</si>
  <si>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</si>
  <si>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</si>
  <si>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</si>
  <si>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</si>
  <si>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</si>
  <si>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</si>
  <si>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</si>
  <si>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</si>
  <si>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</si>
  <si>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</si>
  <si>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</si>
  <si>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</si>
  <si>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</si>
  <si>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</si>
  <si>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</si>
  <si>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</si>
  <si>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</si>
  <si>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</si>
  <si>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</si>
  <si>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</si>
  <si>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</si>
  <si>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</si>
  <si>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</si>
  <si>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</si>
  <si>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</si>
  <si>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</si>
  <si>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</si>
  <si>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</si>
  <si>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</si>
  <si>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</si>
  <si>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</si>
  <si>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</si>
  <si>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</si>
  <si>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>Наименование структурного элемента муниципальной программы</t>
  </si>
  <si>
    <t xml:space="preserve">№ структурного элемента муниципальной  программы </t>
  </si>
  <si>
    <t>Таблица 2</t>
  </si>
  <si>
    <t>Постановление "Об утверждении муниципальной программы «Культурное пространство Нижневартовского района»" от 07.12.2023 № 1320</t>
  </si>
  <si>
    <t>1.2.1.1.</t>
  </si>
  <si>
    <t xml:space="preserve">1.2.1.2. </t>
  </si>
  <si>
    <t>1.2.1.2.1.</t>
  </si>
  <si>
    <t>Приобретено техническое оснащение для  МКУ «Краеведческий музей им. Т.В. Великородовой» д. Вата</t>
  </si>
  <si>
    <t>1.2.1.2.2.</t>
  </si>
  <si>
    <t xml:space="preserve">1.3. </t>
  </si>
  <si>
    <t>1.3.1.1.</t>
  </si>
  <si>
    <t xml:space="preserve">Мероприятие (результат) «Обеспечена информатизация общедоступных библиотек»  </t>
  </si>
  <si>
    <t>Мероприятие (результат) «Обеспечено комплектование библиотечных фондов»</t>
  </si>
  <si>
    <t>1.3.1.2.</t>
  </si>
  <si>
    <t>1.3.1.3.</t>
  </si>
  <si>
    <t>1.3.1.4.</t>
  </si>
  <si>
    <t>Мероприятие (результат) «Организован и проведен региональный конкурс детских талантов «Северная Звезда»»</t>
  </si>
  <si>
    <t>1.3.1.5.</t>
  </si>
  <si>
    <t>в том числе выделяемый социально ориентированным некоммерческим организациям, на предоставление услуг (работ) в сфере культуры</t>
  </si>
  <si>
    <t xml:space="preserve"> Мероприятие (результат) «Организовано участие в международных, межрегиональных, всероссийских, окружных фестивалях, выставках и конкурсах»</t>
  </si>
  <si>
    <t>1.3.1.6.</t>
  </si>
  <si>
    <t xml:space="preserve"> Мероприятие (результат) «Организован и проведен районный фестиваль искусств «Мое сердце-Нижневартовский район»» </t>
  </si>
  <si>
    <t>1.3.1.7.</t>
  </si>
  <si>
    <t xml:space="preserve"> Мероприятие (результат) «Организован и проведен Районный татаро-башкирский праздник «Сабантуй»» </t>
  </si>
  <si>
    <t>1.3.1.8.</t>
  </si>
  <si>
    <t xml:space="preserve"> Мероприятие (результат) «Организован и проведен Открытый региональный фестиваль Югорских народов «Россыпи Югры»»</t>
  </si>
  <si>
    <t>1.3.1.9.</t>
  </si>
  <si>
    <t xml:space="preserve">Мероприятие (результат) «Организованы семинары, мастер-классы, курсы повышения квалификации для работников культуры и дополнительного образования, сотрудников негосударственных организаций, в том числе СОНКО-поставщиков услуг социальной сферы в сфере культуры» </t>
  </si>
  <si>
    <t>1.3.1.10.</t>
  </si>
  <si>
    <t xml:space="preserve">Мероприятие (результат) «Организован и проведен отбор предоставления субсидии из бюджета Нижневартовского района на реализацию социально значимых проектов и программ, способствующих развитию и совершенствованию инфраструктуры объектов туристской индустрии, туристских маршрутов культурно-познавательного, этнографического, сельского и активного видов туризма, производство и реализацию туристской сувенирной продукции района» </t>
  </si>
  <si>
    <t>1.3.1.11.</t>
  </si>
  <si>
    <t xml:space="preserve">Мероприятие (результат) «Приобретены музыкальные инструменты, мебель, сценические костюмы, специализированное оборудование, музейные экспонаты для муниципальных автономных, казенных учреждений района в рамках реализации наказов избирателей Думы ХМАО – Югры» </t>
  </si>
  <si>
    <t>1.3.1.12.</t>
  </si>
  <si>
    <t>Мероприятие (результат) «Проведена независимая оценка качества оказания услуг населению учреждениями культуры»</t>
  </si>
  <si>
    <t>Комплексс процессных мероприятий «Обеспечение деятельности муниципальных автономных учреждений культуры и искусства»</t>
  </si>
  <si>
    <t>Администрация сельского поселения Вата</t>
  </si>
  <si>
    <t>Администрация сельского поселения Ларьяк</t>
  </si>
  <si>
    <t>бюджет поселений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</si>
  <si>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 (чел.)</t>
  </si>
  <si>
    <t>Количество организаций культуры, получивших современное оборудование (единиц)</t>
  </si>
  <si>
    <t>Количество построенных (реконструированных) и (или) капитально отремонтированных культурно-досуговых организаций в сельской местности( единиц)</t>
  </si>
  <si>
    <t>Значение показателя на  2024 год</t>
  </si>
  <si>
    <t>план, в соответствии с постановлением №1320 от 07.12.2023) *</t>
  </si>
  <si>
    <t>по муниципальной программе Культурное пространство Нижневартовского района</t>
  </si>
  <si>
    <t>Информация о финансировании в 2024 году  (тыс. рублей)</t>
  </si>
  <si>
    <t>Целевые показатели муниципальной программы Культурное пространство Нижневартовского района</t>
  </si>
  <si>
    <t xml:space="preserve"> Региональный проект «Творческие люди» </t>
  </si>
  <si>
    <t xml:space="preserve"> Региональный проект «Культурная среда» </t>
  </si>
  <si>
    <t>Мероприятие (результат) «Приобретены музыкальные инструменты, мебель, сценические костюмы, сценическая обувь, специализированное оборудование, художественные материалы для муниципальных автономных организаций дополнительного образования»</t>
  </si>
  <si>
    <t xml:space="preserve"> Мероприятие (результат) «Приобретено техническое оснащение для муниципальных музеев» </t>
  </si>
  <si>
    <t>Приобретено техническое оснащение для МКУ «Музей-усадьба купца П.А. Кайдалова» с. Ларьяк</t>
  </si>
  <si>
    <t>Комплекс процессных мероприятий «Создание условий для развития поддержки одаренных детей и молодежи, художественного образования, профессионального искусства, библиотечного дела, сохранения нематериального и материального наследия, стимулирования культурного разнообразия, реализации инновационных проектов, направленных на укрепление гражданского единства, развития кадрового потенциала»</t>
  </si>
  <si>
    <t>Мероприятие (результат) «Оформлена подписка на периодические издания»</t>
  </si>
  <si>
    <t>план на 2024 год *</t>
  </si>
  <si>
    <t>Подпрограмма 1 "Обеспечение прав граждан на доступ к культурнымценностям и информации"</t>
  </si>
  <si>
    <t>Подпрограмма 2 "Укрепление единого пространства в Нижневартовском районе"</t>
  </si>
  <si>
    <r>
      <t>Увеличение числа посещений культурных мероприятий(тыс.</t>
    </r>
    <r>
      <rPr>
        <sz val="12"/>
        <color rgb="FFFF0000"/>
        <rFont val="Times New Roman"/>
        <family val="1"/>
        <charset val="204"/>
      </rPr>
      <t>чел</t>
    </r>
    <r>
      <rPr>
        <sz val="12"/>
        <rFont val="Times New Roman"/>
        <family val="1"/>
        <charset val="204"/>
      </rPr>
      <t>.)</t>
    </r>
  </si>
  <si>
    <t>Количество детей в возрасте от 5 до 18 лет, охваченных дополнительным образованием (чел.)</t>
  </si>
  <si>
    <t xml:space="preserve">Региональный проект «Творческие люди» 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</si>
  <si>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с нарастающим итогом</t>
  </si>
  <si>
    <t>№3</t>
  </si>
  <si>
    <t>Региональный проект «Культурная среда»</t>
  </si>
  <si>
    <t>№1</t>
  </si>
  <si>
    <t>Увеличение числа посещений культурных мероприятий(тыс.ед.)</t>
  </si>
  <si>
    <t>№4</t>
  </si>
  <si>
    <t>Количество организаций культуры, получивших современное оборудование, с нарастающим итогом (единиц)</t>
  </si>
  <si>
    <t>№5</t>
  </si>
  <si>
    <t>Количество построенных (реконструированных) и (или) капитально отремонтированных культурно-досуговых организаций в сельской местности (единиц)</t>
  </si>
  <si>
    <t>Исполняющий обязанности начальника управления культуры и спорта__________________________ А.М.Чорич</t>
  </si>
  <si>
    <t>Исполнитель: Макаревич Н.Н, главный специалист: 8 (3466)41-59-50 _____________________________________</t>
  </si>
  <si>
    <t>Специалист  департамента финансов администрации района___________________ Шадрина В.В</t>
  </si>
  <si>
    <t xml:space="preserve">Исполнитель: Макаревич Н.Н, главный специалист: 8 (3466) 41-59-50 _____________________________________
</t>
  </si>
  <si>
    <t xml:space="preserve">Технически оснащены
региональные и
муниципальные музеи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</si>
</sst>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</numFmts>
  <fonts count="3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9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165" fontId="3" fillId="0" borderId="0" xfId="2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1" fontId="19" fillId="0" borderId="12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166" fontId="16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3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horizontal="center" vertical="center"/>
    </xf>
    <xf numFmtId="0" fontId="19" fillId="0" borderId="36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3" fontId="19" fillId="0" borderId="22" xfId="0" applyNumberFormat="1" applyFont="1" applyBorder="1" applyAlignment="1" applyProtection="1">
      <alignment horizontal="center" vertical="top" wrapText="1"/>
      <protection locked="0"/>
    </xf>
    <xf numFmtId="0" fontId="19" fillId="0" borderId="5" xfId="0" applyFont="1" applyBorder="1" applyAlignment="1" applyProtection="1">
      <alignment vertical="top" wrapText="1"/>
      <protection locked="0"/>
    </xf>
    <xf numFmtId="0" fontId="19" fillId="0" borderId="5" xfId="0" applyFont="1" applyFill="1" applyBorder="1" applyAlignment="1" applyProtection="1">
      <alignment horizontal="center" vertical="top" wrapText="1"/>
    </xf>
    <xf numFmtId="169" fontId="19" fillId="0" borderId="5" xfId="2" applyNumberFormat="1" applyFont="1" applyBorder="1" applyAlignment="1">
      <alignment horizontal="center" vertical="top" wrapText="1"/>
    </xf>
    <xf numFmtId="169" fontId="19" fillId="0" borderId="23" xfId="2" applyNumberFormat="1" applyFont="1" applyBorder="1" applyAlignment="1">
      <alignment horizontal="center" vertical="top" wrapText="1"/>
    </xf>
    <xf numFmtId="170" fontId="19" fillId="0" borderId="23" xfId="2" applyNumberFormat="1" applyFont="1" applyBorder="1" applyAlignment="1">
      <alignment horizontal="center" vertical="top" wrapText="1"/>
    </xf>
    <xf numFmtId="0" fontId="19" fillId="0" borderId="1" xfId="0" applyFont="1" applyBorder="1"/>
    <xf numFmtId="3" fontId="19" fillId="0" borderId="37" xfId="0" applyNumberFormat="1" applyFont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</xf>
    <xf numFmtId="169" fontId="19" fillId="0" borderId="1" xfId="2" applyNumberFormat="1" applyFont="1" applyBorder="1" applyAlignment="1">
      <alignment horizontal="center" vertical="top" wrapText="1"/>
    </xf>
    <xf numFmtId="169" fontId="19" fillId="0" borderId="4" xfId="2" applyNumberFormat="1" applyFont="1" applyBorder="1" applyAlignment="1">
      <alignment horizontal="center" vertical="top" wrapText="1"/>
    </xf>
    <xf numFmtId="170" fontId="19" fillId="0" borderId="4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0" xfId="0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 applyProtection="1">
      <alignment horizontal="left" vertical="top" wrapText="1"/>
    </xf>
    <xf numFmtId="0" fontId="19" fillId="2" borderId="12" xfId="0" applyNumberFormat="1" applyFont="1" applyFill="1" applyBorder="1" applyAlignment="1" applyProtection="1">
      <alignment horizontal="center" vertical="center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5" fillId="0" borderId="1" xfId="0" applyFont="1" applyBorder="1" applyAlignment="1">
      <alignment horizontal="justify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5" fillId="0" borderId="1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5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167" fontId="18" fillId="0" borderId="1" xfId="2" applyNumberFormat="1" applyFont="1" applyFill="1" applyBorder="1" applyAlignment="1" applyProtection="1">
      <alignment horizontal="right" vertical="center" wrapText="1"/>
    </xf>
    <xf numFmtId="167" fontId="19" fillId="0" borderId="1" xfId="2" applyNumberFormat="1" applyFont="1" applyFill="1" applyBorder="1" applyAlignment="1" applyProtection="1">
      <alignment horizontal="right" vertical="center" wrapText="1"/>
    </xf>
    <xf numFmtId="167" fontId="19" fillId="0" borderId="29" xfId="2" applyNumberFormat="1" applyFont="1" applyFill="1" applyBorder="1" applyAlignment="1" applyProtection="1">
      <alignment horizontal="right" vertical="center" wrapText="1"/>
    </xf>
    <xf numFmtId="167" fontId="19" fillId="2" borderId="27" xfId="2" applyNumberFormat="1" applyFont="1" applyFill="1" applyBorder="1" applyAlignment="1" applyProtection="1">
      <alignment horizontal="right" vertical="center" wrapText="1"/>
    </xf>
    <xf numFmtId="167" fontId="19" fillId="4" borderId="27" xfId="2" applyNumberFormat="1" applyFont="1" applyFill="1" applyBorder="1" applyAlignment="1" applyProtection="1">
      <alignment horizontal="right" vertical="center" wrapText="1"/>
    </xf>
    <xf numFmtId="167" fontId="19" fillId="0" borderId="24" xfId="2" applyNumberFormat="1" applyFont="1" applyFill="1" applyBorder="1" applyAlignment="1" applyProtection="1">
      <alignment horizontal="right" vertical="center" wrapText="1"/>
    </xf>
    <xf numFmtId="167" fontId="19" fillId="2" borderId="10" xfId="2" applyNumberFormat="1" applyFont="1" applyFill="1" applyBorder="1" applyAlignment="1" applyProtection="1">
      <alignment horizontal="right" vertical="center" wrapText="1"/>
    </xf>
    <xf numFmtId="167" fontId="19" fillId="4" borderId="10" xfId="2" applyNumberFormat="1" applyFont="1" applyFill="1" applyBorder="1" applyAlignment="1" applyProtection="1">
      <alignment horizontal="right" vertical="center" wrapText="1"/>
    </xf>
    <xf numFmtId="167" fontId="19" fillId="0" borderId="27" xfId="2" applyNumberFormat="1" applyFont="1" applyFill="1" applyBorder="1" applyAlignment="1" applyProtection="1">
      <alignment horizontal="right" vertical="center" wrapText="1"/>
    </xf>
    <xf numFmtId="167" fontId="19" fillId="0" borderId="33" xfId="2" applyNumberFormat="1" applyFont="1" applyFill="1" applyBorder="1" applyAlignment="1" applyProtection="1">
      <alignment horizontal="right" vertical="center" wrapText="1"/>
    </xf>
    <xf numFmtId="167" fontId="19" fillId="0" borderId="10" xfId="2" applyNumberFormat="1" applyFont="1" applyFill="1" applyBorder="1" applyAlignment="1" applyProtection="1">
      <alignment horizontal="right" vertical="center" wrapText="1"/>
    </xf>
    <xf numFmtId="167" fontId="19" fillId="0" borderId="35" xfId="2" applyNumberFormat="1" applyFont="1" applyFill="1" applyBorder="1" applyAlignment="1" applyProtection="1">
      <alignment horizontal="right" vertical="center" wrapText="1"/>
    </xf>
    <xf numFmtId="167" fontId="18" fillId="5" borderId="1" xfId="2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>
      <alignment vertical="center"/>
    </xf>
    <xf numFmtId="167" fontId="19" fillId="2" borderId="1" xfId="2" applyNumberFormat="1" applyFont="1" applyFill="1" applyBorder="1" applyAlignment="1" applyProtection="1">
      <alignment horizontal="right" vertical="center" wrapText="1"/>
    </xf>
    <xf numFmtId="167" fontId="19" fillId="4" borderId="1" xfId="2" applyNumberFormat="1" applyFont="1" applyFill="1" applyBorder="1" applyAlignment="1" applyProtection="1">
      <alignment horizontal="right" vertical="center" wrapText="1"/>
    </xf>
    <xf numFmtId="167" fontId="22" fillId="0" borderId="1" xfId="2" applyNumberFormat="1" applyFont="1" applyFill="1" applyBorder="1" applyAlignment="1" applyProtection="1">
      <alignment horizontal="right" vertical="center" wrapText="1"/>
    </xf>
    <xf numFmtId="167" fontId="22" fillId="2" borderId="1" xfId="2" applyNumberFormat="1" applyFont="1" applyFill="1" applyBorder="1" applyAlignment="1" applyProtection="1">
      <alignment horizontal="right" vertical="center" wrapText="1"/>
    </xf>
    <xf numFmtId="167" fontId="22" fillId="4" borderId="1" xfId="2" applyNumberFormat="1" applyFont="1" applyFill="1" applyBorder="1" applyAlignment="1" applyProtection="1">
      <alignment horizontal="right" vertical="center" wrapText="1"/>
    </xf>
    <xf numFmtId="0" fontId="18" fillId="6" borderId="10" xfId="0" applyFont="1" applyFill="1" applyBorder="1" applyAlignment="1" applyProtection="1">
      <alignment horizontal="left" vertical="center" wrapText="1"/>
    </xf>
    <xf numFmtId="0" fontId="1" fillId="6" borderId="0" xfId="0" applyFont="1" applyFill="1" applyBorder="1" applyAlignment="1" applyProtection="1">
      <alignment vertical="center"/>
    </xf>
    <xf numFmtId="167" fontId="19" fillId="2" borderId="4" xfId="2" applyNumberFormat="1" applyFont="1" applyFill="1" applyBorder="1" applyAlignment="1" applyProtection="1">
      <alignment horizontal="right" vertical="center" wrapText="1"/>
    </xf>
    <xf numFmtId="167" fontId="19" fillId="4" borderId="4" xfId="2" applyNumberFormat="1" applyFont="1" applyFill="1" applyBorder="1" applyAlignment="1" applyProtection="1">
      <alignment horizontal="right" vertical="center" wrapText="1"/>
    </xf>
    <xf numFmtId="167" fontId="19" fillId="0" borderId="26" xfId="2" applyNumberFormat="1" applyFont="1" applyFill="1" applyBorder="1" applyAlignment="1" applyProtection="1">
      <alignment horizontal="right" vertical="center" wrapText="1"/>
    </xf>
    <xf numFmtId="167" fontId="19" fillId="0" borderId="32" xfId="2" applyNumberFormat="1" applyFont="1" applyFill="1" applyBorder="1" applyAlignment="1" applyProtection="1">
      <alignment horizontal="right" vertical="center" wrapText="1"/>
    </xf>
    <xf numFmtId="167" fontId="19" fillId="2" borderId="29" xfId="2" applyNumberFormat="1" applyFont="1" applyFill="1" applyBorder="1" applyAlignment="1" applyProtection="1">
      <alignment horizontal="right" vertical="center" wrapText="1"/>
    </xf>
    <xf numFmtId="167" fontId="19" fillId="4" borderId="29" xfId="2" applyNumberFormat="1" applyFont="1" applyFill="1" applyBorder="1" applyAlignment="1" applyProtection="1">
      <alignment horizontal="right" vertical="center" wrapText="1"/>
    </xf>
    <xf numFmtId="167" fontId="19" fillId="0" borderId="28" xfId="2" applyNumberFormat="1" applyFont="1" applyFill="1" applyBorder="1" applyAlignment="1" applyProtection="1">
      <alignment horizontal="right" vertical="center" wrapText="1"/>
    </xf>
    <xf numFmtId="167" fontId="19" fillId="2" borderId="34" xfId="2" applyNumberFormat="1" applyFont="1" applyFill="1" applyBorder="1" applyAlignment="1" applyProtection="1">
      <alignment horizontal="right" vertical="center" wrapText="1"/>
    </xf>
    <xf numFmtId="167" fontId="19" fillId="4" borderId="34" xfId="2" applyNumberFormat="1" applyFont="1" applyFill="1" applyBorder="1" applyAlignment="1" applyProtection="1">
      <alignment horizontal="right" vertical="center" wrapText="1"/>
    </xf>
    <xf numFmtId="167" fontId="19" fillId="0" borderId="25" xfId="2" applyNumberFormat="1" applyFont="1" applyFill="1" applyBorder="1" applyAlignment="1" applyProtection="1">
      <alignment horizontal="right" vertical="center" wrapText="1"/>
    </xf>
    <xf numFmtId="167" fontId="19" fillId="2" borderId="24" xfId="2" applyNumberFormat="1" applyFont="1" applyFill="1" applyBorder="1" applyAlignment="1" applyProtection="1">
      <alignment horizontal="right" vertical="center" wrapText="1"/>
    </xf>
    <xf numFmtId="167" fontId="19" fillId="4" borderId="24" xfId="2" applyNumberFormat="1" applyFont="1" applyFill="1" applyBorder="1" applyAlignment="1" applyProtection="1">
      <alignment horizontal="right" vertical="center" wrapText="1"/>
    </xf>
    <xf numFmtId="167" fontId="18" fillId="6" borderId="1" xfId="2" applyNumberFormat="1" applyFont="1" applyFill="1" applyBorder="1" applyAlignment="1" applyProtection="1">
      <alignment horizontal="right" vertical="center" wrapText="1"/>
    </xf>
    <xf numFmtId="0" fontId="19" fillId="0" borderId="38" xfId="0" applyFont="1" applyFill="1" applyBorder="1" applyAlignment="1" applyProtection="1">
      <alignment horizontal="center" vertical="center"/>
    </xf>
    <xf numFmtId="167" fontId="18" fillId="6" borderId="5" xfId="2" applyNumberFormat="1" applyFont="1" applyFill="1" applyBorder="1" applyAlignment="1" applyProtection="1">
      <alignment horizontal="right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65" fontId="18" fillId="6" borderId="5" xfId="0" applyNumberFormat="1" applyFont="1" applyFill="1" applyBorder="1" applyAlignment="1" applyProtection="1">
      <alignment horizontal="left" vertical="center" wrapText="1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4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top"/>
    </xf>
    <xf numFmtId="0" fontId="19" fillId="0" borderId="36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0" fontId="19" fillId="0" borderId="12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vertical="top"/>
    </xf>
    <xf numFmtId="4" fontId="20" fillId="0" borderId="0" xfId="0" applyNumberFormat="1" applyFont="1" applyFill="1" applyAlignment="1" applyProtection="1">
      <alignment horizontal="right" vertical="center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7" fontId="19" fillId="2" borderId="1" xfId="2" applyNumberFormat="1" applyFont="1" applyFill="1" applyBorder="1" applyAlignment="1" applyProtection="1">
      <alignment horizontal="right" vertical="top" wrapText="1"/>
    </xf>
    <xf numFmtId="167" fontId="19" fillId="4" borderId="1" xfId="2" applyNumberFormat="1" applyFont="1" applyFill="1" applyBorder="1" applyAlignment="1" applyProtection="1">
      <alignment horizontal="right" vertical="top" wrapText="1"/>
    </xf>
    <xf numFmtId="0" fontId="19" fillId="0" borderId="5" xfId="0" applyFont="1" applyBorder="1"/>
    <xf numFmtId="0" fontId="19" fillId="0" borderId="0" xfId="0" applyFont="1" applyAlignment="1">
      <alignment horizontal="center"/>
    </xf>
    <xf numFmtId="0" fontId="19" fillId="2" borderId="12" xfId="0" applyFont="1" applyFill="1" applyBorder="1" applyAlignment="1">
      <alignment horizontal="center" vertical="top" wrapText="1"/>
    </xf>
    <xf numFmtId="169" fontId="19" fillId="2" borderId="5" xfId="2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 applyProtection="1">
      <alignment horizontal="center" vertical="top" wrapText="1"/>
    </xf>
    <xf numFmtId="169" fontId="19" fillId="2" borderId="1" xfId="2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justify" vertical="top" wrapText="1"/>
    </xf>
    <xf numFmtId="0" fontId="19" fillId="7" borderId="12" xfId="0" applyFont="1" applyFill="1" applyBorder="1" applyAlignment="1">
      <alignment horizontal="center" vertical="top" wrapText="1"/>
    </xf>
    <xf numFmtId="169" fontId="19" fillId="7" borderId="5" xfId="2" applyNumberFormat="1" applyFont="1" applyFill="1" applyBorder="1" applyAlignment="1">
      <alignment horizontal="center" vertical="top" wrapText="1"/>
    </xf>
    <xf numFmtId="0" fontId="19" fillId="7" borderId="1" xfId="0" applyFont="1" applyFill="1" applyBorder="1" applyAlignment="1" applyProtection="1">
      <alignment horizontal="center" vertical="top" wrapText="1"/>
    </xf>
    <xf numFmtId="169" fontId="19" fillId="7" borderId="1" xfId="2" applyNumberFormat="1" applyFont="1" applyFill="1" applyBorder="1" applyAlignment="1">
      <alignment horizontal="center" vertical="top" wrapText="1"/>
    </xf>
    <xf numFmtId="0" fontId="25" fillId="7" borderId="1" xfId="0" applyFont="1" applyFill="1" applyBorder="1" applyAlignment="1">
      <alignment horizontal="justify" vertical="top" wrapText="1"/>
    </xf>
    <xf numFmtId="0" fontId="25" fillId="0" borderId="1" xfId="0" applyFont="1" applyBorder="1" applyAlignment="1">
      <alignment horizontal="center" vertical="top" wrapText="1"/>
    </xf>
    <xf numFmtId="0" fontId="25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49" fontId="16" fillId="0" borderId="0" xfId="3" applyNumberFormat="1" applyFont="1" applyFill="1" applyBorder="1"/>
    <xf numFmtId="0" fontId="3" fillId="0" borderId="0" xfId="3" applyFont="1" applyFill="1" applyBorder="1"/>
    <xf numFmtId="49" fontId="3" fillId="0" borderId="0" xfId="3" applyNumberFormat="1" applyFont="1" applyFill="1" applyBorder="1"/>
    <xf numFmtId="0" fontId="30" fillId="0" borderId="0" xfId="3" applyFont="1" applyFill="1" applyBorder="1"/>
    <xf numFmtId="0" fontId="24" fillId="0" borderId="0" xfId="3" applyFont="1" applyFill="1" applyBorder="1"/>
    <xf numFmtId="0" fontId="20" fillId="0" borderId="0" xfId="0" applyFont="1" applyFill="1" applyBorder="1" applyAlignment="1" applyProtection="1">
      <alignment horizontal="left" vertical="center"/>
    </xf>
    <xf numFmtId="0" fontId="1" fillId="0" borderId="11" xfId="3" applyFont="1" applyFill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166" fontId="16" fillId="0" borderId="12" xfId="3" applyNumberFormat="1" applyFont="1" applyFill="1" applyBorder="1" applyAlignment="1">
      <alignment horizontal="center" vertical="center" wrapText="1"/>
    </xf>
    <xf numFmtId="0" fontId="16" fillId="0" borderId="10" xfId="3" applyFont="1" applyFill="1" applyBorder="1"/>
    <xf numFmtId="0" fontId="3" fillId="0" borderId="1" xfId="3" applyFont="1" applyFill="1" applyBorder="1" applyAlignment="1">
      <alignment horizontal="left" vertical="center" wrapText="1"/>
    </xf>
    <xf numFmtId="165" fontId="3" fillId="0" borderId="1" xfId="3" applyNumberFormat="1" applyFont="1" applyFill="1" applyBorder="1" applyAlignment="1">
      <alignment horizontal="left" vertical="center" wrapText="1"/>
    </xf>
    <xf numFmtId="165" fontId="3" fillId="0" borderId="12" xfId="3" applyNumberFormat="1" applyFont="1" applyFill="1" applyBorder="1" applyAlignment="1">
      <alignment horizontal="left" vertical="center" wrapText="1"/>
    </xf>
    <xf numFmtId="166" fontId="28" fillId="0" borderId="11" xfId="3" applyNumberFormat="1" applyFont="1" applyFill="1" applyBorder="1" applyAlignment="1">
      <alignment horizontal="center" vertical="center" wrapText="1"/>
    </xf>
    <xf numFmtId="166" fontId="28" fillId="0" borderId="1" xfId="3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3" fontId="20" fillId="0" borderId="0" xfId="6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16" fillId="3" borderId="1" xfId="3" applyFont="1" applyFill="1" applyBorder="1" applyAlignment="1">
      <alignment horizontal="left" vertical="center" wrapText="1"/>
    </xf>
    <xf numFmtId="0" fontId="19" fillId="0" borderId="0" xfId="0" applyFont="1" applyFill="1" applyBorder="1" applyAlignment="1" applyProtection="1"/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8" fillId="0" borderId="19" xfId="0" applyNumberFormat="1" applyFont="1" applyFill="1" applyBorder="1" applyAlignment="1" applyProtection="1">
      <alignment horizontal="center" vertical="center" wrapText="1"/>
    </xf>
    <xf numFmtId="165" fontId="18" fillId="0" borderId="20" xfId="0" applyNumberFormat="1" applyFont="1" applyFill="1" applyBorder="1" applyAlignment="1" applyProtection="1">
      <alignment horizontal="center" vertical="center" wrapText="1"/>
    </xf>
    <xf numFmtId="165" fontId="18" fillId="0" borderId="21" xfId="0" applyNumberFormat="1" applyFont="1" applyFill="1" applyBorder="1" applyAlignment="1" applyProtection="1">
      <alignment horizontal="center" vertical="center" wrapText="1"/>
    </xf>
    <xf numFmtId="165" fontId="18" fillId="0" borderId="15" xfId="0" applyNumberFormat="1" applyFont="1" applyFill="1" applyBorder="1" applyAlignment="1" applyProtection="1">
      <alignment horizontal="center" vertical="center" wrapText="1"/>
    </xf>
    <xf numFmtId="165" fontId="18" fillId="0" borderId="0" xfId="0" applyNumberFormat="1" applyFont="1" applyFill="1" applyBorder="1" applyAlignment="1" applyProtection="1">
      <alignment horizontal="center" vertical="center" wrapText="1"/>
    </xf>
    <xf numFmtId="165" fontId="18" fillId="0" borderId="13" xfId="0" applyNumberFormat="1" applyFont="1" applyFill="1" applyBorder="1" applyAlignment="1" applyProtection="1">
      <alignment horizontal="center" vertical="center" wrapText="1"/>
    </xf>
    <xf numFmtId="165" fontId="18" fillId="0" borderId="16" xfId="0" applyNumberFormat="1" applyFont="1" applyFill="1" applyBorder="1" applyAlignment="1" applyProtection="1">
      <alignment horizontal="center" vertical="center" wrapText="1"/>
    </xf>
    <xf numFmtId="165" fontId="18" fillId="0" borderId="6" xfId="0" applyNumberFormat="1" applyFont="1" applyFill="1" applyBorder="1" applyAlignment="1" applyProtection="1">
      <alignment horizontal="center" vertical="center" wrapText="1"/>
    </xf>
    <xf numFmtId="165" fontId="18" fillId="0" borderId="3" xfId="0" applyNumberFormat="1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8" fillId="0" borderId="24" xfId="0" applyNumberFormat="1" applyFont="1" applyFill="1" applyBorder="1" applyAlignment="1" applyProtection="1">
      <alignment horizontal="center" vertical="center" wrapText="1"/>
    </xf>
    <xf numFmtId="165" fontId="18" fillId="0" borderId="9" xfId="0" applyNumberFormat="1" applyFont="1" applyFill="1" applyBorder="1" applyAlignment="1" applyProtection="1">
      <alignment horizontal="center" vertical="center" wrapText="1"/>
    </xf>
    <xf numFmtId="165" fontId="18" fillId="0" borderId="23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3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24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>
      <alignment vertical="top"/>
    </xf>
    <xf numFmtId="0" fontId="0" fillId="0" borderId="21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23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16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0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0" fillId="0" borderId="15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3" xfId="0" applyFill="1" applyBorder="1" applyAlignment="1">
      <alignment vertical="top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19" fillId="0" borderId="11" xfId="0" applyNumberFormat="1" applyFont="1" applyFill="1" applyBorder="1" applyAlignment="1" applyProtection="1">
      <alignment horizontal="center" vertical="center" wrapText="1"/>
    </xf>
    <xf numFmtId="165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40" xfId="0" applyFont="1" applyFill="1" applyBorder="1" applyAlignment="1" applyProtection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top" wrapText="1"/>
    </xf>
    <xf numFmtId="0" fontId="36" fillId="0" borderId="6" xfId="0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39" xfId="0" applyNumberFormat="1" applyFont="1" applyFill="1" applyBorder="1" applyAlignment="1" applyProtection="1">
      <alignment horizontal="center" vertical="top" wrapText="1"/>
    </xf>
    <xf numFmtId="165" fontId="19" fillId="0" borderId="37" xfId="0" applyNumberFormat="1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165" fontId="19" fillId="0" borderId="10" xfId="0" applyNumberFormat="1" applyFont="1" applyFill="1" applyBorder="1" applyAlignment="1" applyProtection="1">
      <alignment horizontal="left" vertical="center" wrapText="1"/>
    </xf>
    <xf numFmtId="165" fontId="19" fillId="0" borderId="8" xfId="0" applyNumberFormat="1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3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4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40" xfId="0" applyFont="1" applyBorder="1" applyAlignment="1">
      <alignment horizontal="center" vertical="top" wrapText="1"/>
    </xf>
    <xf numFmtId="0" fontId="21" fillId="0" borderId="41" xfId="0" applyFont="1" applyBorder="1" applyAlignment="1">
      <alignment horizontal="center" vertical="top"/>
    </xf>
    <xf numFmtId="0" fontId="21" fillId="0" borderId="38" xfId="0" applyFont="1" applyBorder="1" applyAlignment="1">
      <alignment horizontal="center" vertical="top"/>
    </xf>
    <xf numFmtId="0" fontId="19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9" xfId="0" applyNumberFormat="1" applyFont="1" applyBorder="1" applyAlignment="1">
      <alignment horizontal="center" vertical="top" wrapText="1"/>
    </xf>
    <xf numFmtId="3" fontId="19" fillId="0" borderId="37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32" fillId="0" borderId="0" xfId="0" applyFont="1" applyBorder="1" applyAlignment="1">
      <alignment horizontal="left" wrapText="1"/>
    </xf>
    <xf numFmtId="0" fontId="20" fillId="0" borderId="0" xfId="0" applyFont="1" applyFill="1" applyBorder="1" applyAlignment="1" applyProtection="1">
      <alignment vertical="center"/>
    </xf>
    <xf numFmtId="0" fontId="32" fillId="0" borderId="0" xfId="0" applyFont="1" applyBorder="1" applyAlignment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3" fontId="20" fillId="0" borderId="0" xfId="6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3" fontId="20" fillId="0" borderId="0" xfId="6" applyNumberFormat="1" applyFont="1" applyBorder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/>
    </xf>
    <xf numFmtId="0" fontId="16" fillId="0" borderId="10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center" wrapText="1"/>
    </xf>
    <xf numFmtId="0" fontId="28" fillId="0" borderId="39" xfId="3" applyFont="1" applyFill="1" applyBorder="1" applyAlignment="1">
      <alignment horizontal="center" vertical="top"/>
    </xf>
    <xf numFmtId="0" fontId="28" fillId="0" borderId="37" xfId="3" applyFont="1" applyFill="1" applyBorder="1" applyAlignment="1">
      <alignment horizontal="center" vertical="top"/>
    </xf>
    <xf numFmtId="0" fontId="28" fillId="0" borderId="36" xfId="3" applyFont="1" applyFill="1" applyBorder="1" applyAlignment="1">
      <alignment horizontal="center" vertical="top"/>
    </xf>
    <xf numFmtId="0" fontId="28" fillId="0" borderId="11" xfId="3" applyFont="1" applyFill="1" applyBorder="1" applyAlignment="1">
      <alignment horizontal="left" vertical="top" wrapText="1"/>
    </xf>
    <xf numFmtId="0" fontId="28" fillId="0" borderId="12" xfId="3" applyFont="1" applyFill="1" applyBorder="1" applyAlignment="1">
      <alignment horizontal="left" vertical="top" wrapText="1"/>
    </xf>
    <xf numFmtId="49" fontId="16" fillId="0" borderId="11" xfId="3" applyNumberFormat="1" applyFont="1" applyFill="1" applyBorder="1" applyAlignment="1">
      <alignment horizontal="center" vertical="top" wrapText="1"/>
    </xf>
    <xf numFmtId="49" fontId="16" fillId="0" borderId="12" xfId="3" applyNumberFormat="1" applyFont="1" applyFill="1" applyBorder="1" applyAlignment="1">
      <alignment horizontal="center" vertical="top" wrapText="1"/>
    </xf>
    <xf numFmtId="0" fontId="16" fillId="0" borderId="40" xfId="3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2" xfId="3" applyFont="1" applyFill="1" applyBorder="1" applyAlignment="1">
      <alignment horizontal="center" vertical="center" wrapText="1"/>
    </xf>
    <xf numFmtId="165" fontId="16" fillId="0" borderId="11" xfId="3" applyNumberFormat="1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>
      <alignment horizontal="center" vertical="center" wrapText="1"/>
    </xf>
    <xf numFmtId="165" fontId="16" fillId="0" borderId="12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1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2" xfId="3" applyFont="1" applyFill="1" applyBorder="1" applyAlignment="1">
      <alignment horizontal="left" vertical="center" wrapText="1"/>
    </xf>
    <xf numFmtId="0" fontId="16" fillId="0" borderId="42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8" borderId="42" xfId="3" applyFont="1" applyFill="1" applyBorder="1" applyAlignment="1">
      <alignment horizontal="left" vertical="center" wrapText="1"/>
    </xf>
    <xf numFmtId="0" fontId="16" fillId="8" borderId="5" xfId="3" applyFont="1" applyFill="1" applyBorder="1" applyAlignment="1">
      <alignment horizontal="left" vertical="center" wrapText="1"/>
    </xf>
    <xf numFmtId="0" fontId="16" fillId="3" borderId="42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165" fontId="16" fillId="0" borderId="42" xfId="3" applyNumberFormat="1" applyFont="1" applyFill="1" applyBorder="1" applyAlignment="1">
      <alignment horizontal="center" vertical="center" wrapText="1"/>
    </xf>
    <xf numFmtId="165" fontId="16" fillId="0" borderId="5" xfId="3" applyNumberFormat="1" applyFont="1" applyFill="1" applyBorder="1" applyAlignment="1">
      <alignment horizontal="center" vertical="center" wrapText="1"/>
    </xf>
    <xf numFmtId="0" fontId="16" fillId="0" borderId="43" xfId="3" applyFont="1" applyFill="1" applyBorder="1" applyAlignment="1">
      <alignment horizontal="center" vertical="center" wrapText="1"/>
    </xf>
    <xf numFmtId="0" fontId="16" fillId="0" borderId="44" xfId="3" applyFont="1" applyFill="1" applyBorder="1" applyAlignment="1">
      <alignment horizontal="center" vertical="center" wrapText="1"/>
    </xf>
    <xf numFmtId="0" fontId="16" fillId="8" borderId="1" xfId="3" applyFont="1" applyFill="1" applyBorder="1" applyAlignment="1">
      <alignment horizontal="left" vertical="center" wrapText="1"/>
    </xf>
    <xf numFmtId="0" fontId="16" fillId="8" borderId="12" xfId="3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89" t="s">
        <v>39</v>
      </c>
      <c r="B1" s="290"/>
      <c r="C1" s="291" t="s">
        <v>40</v>
      </c>
      <c r="D1" s="283" t="s">
        <v>44</v>
      </c>
      <c r="E1" s="284"/>
      <c r="F1" s="285"/>
      <c r="G1" s="283" t="s">
        <v>17</v>
      </c>
      <c r="H1" s="284"/>
      <c r="I1" s="285"/>
      <c r="J1" s="283" t="s">
        <v>18</v>
      </c>
      <c r="K1" s="284"/>
      <c r="L1" s="285"/>
      <c r="M1" s="283" t="s">
        <v>22</v>
      </c>
      <c r="N1" s="284"/>
      <c r="O1" s="285"/>
      <c r="P1" s="286" t="s">
        <v>23</v>
      </c>
      <c r="Q1" s="287"/>
      <c r="R1" s="283" t="s">
        <v>24</v>
      </c>
      <c r="S1" s="284"/>
      <c r="T1" s="285"/>
      <c r="U1" s="283" t="s">
        <v>25</v>
      </c>
      <c r="V1" s="284"/>
      <c r="W1" s="285"/>
      <c r="X1" s="286" t="s">
        <v>26</v>
      </c>
      <c r="Y1" s="288"/>
      <c r="Z1" s="287"/>
      <c r="AA1" s="286" t="s">
        <v>27</v>
      </c>
      <c r="AB1" s="287"/>
      <c r="AC1" s="283" t="s">
        <v>28</v>
      </c>
      <c r="AD1" s="284"/>
      <c r="AE1" s="285"/>
      <c r="AF1" s="283" t="s">
        <v>29</v>
      </c>
      <c r="AG1" s="284"/>
      <c r="AH1" s="285"/>
      <c r="AI1" s="283" t="s">
        <v>30</v>
      </c>
      <c r="AJ1" s="284"/>
      <c r="AK1" s="285"/>
      <c r="AL1" s="286" t="s">
        <v>31</v>
      </c>
      <c r="AM1" s="287"/>
      <c r="AN1" s="283" t="s">
        <v>32</v>
      </c>
      <c r="AO1" s="284"/>
      <c r="AP1" s="285"/>
      <c r="AQ1" s="283" t="s">
        <v>33</v>
      </c>
      <c r="AR1" s="284"/>
      <c r="AS1" s="285"/>
      <c r="AT1" s="283" t="s">
        <v>34</v>
      </c>
      <c r="AU1" s="284"/>
      <c r="AV1" s="285"/>
    </row>
    <row r="2" spans="1:48" ht="39" customHeight="1">
      <c r="A2" s="290"/>
      <c r="B2" s="290"/>
      <c r="C2" s="29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91" t="s">
        <v>82</v>
      </c>
      <c r="B3" s="29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1"/>
      <c r="B4" s="29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1"/>
      <c r="B5" s="29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91"/>
      <c r="B6" s="29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1"/>
      <c r="B7" s="29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91"/>
      <c r="B8" s="29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91"/>
      <c r="B9" s="29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92" t="s">
        <v>57</v>
      </c>
      <c r="B1" s="292"/>
      <c r="C1" s="292"/>
      <c r="D1" s="292"/>
      <c r="E1" s="292"/>
    </row>
    <row r="2" spans="1:5">
      <c r="A2" s="12"/>
      <c r="B2" s="12"/>
      <c r="C2" s="12"/>
      <c r="D2" s="12"/>
      <c r="E2" s="12"/>
    </row>
    <row r="3" spans="1:5">
      <c r="A3" s="293" t="s">
        <v>129</v>
      </c>
      <c r="B3" s="293"/>
      <c r="C3" s="293"/>
      <c r="D3" s="293"/>
      <c r="E3" s="293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94" t="s">
        <v>78</v>
      </c>
      <c r="B26" s="294"/>
      <c r="C26" s="294"/>
      <c r="D26" s="294"/>
      <c r="E26" s="294"/>
    </row>
    <row r="27" spans="1:5">
      <c r="A27" s="28"/>
      <c r="B27" s="28"/>
      <c r="C27" s="28"/>
      <c r="D27" s="28"/>
      <c r="E27" s="28"/>
    </row>
    <row r="28" spans="1:5">
      <c r="A28" s="294" t="s">
        <v>79</v>
      </c>
      <c r="B28" s="294"/>
      <c r="C28" s="294"/>
      <c r="D28" s="294"/>
      <c r="E28" s="294"/>
    </row>
    <row r="29" spans="1:5">
      <c r="A29" s="294"/>
      <c r="B29" s="294"/>
      <c r="C29" s="294"/>
      <c r="D29" s="294"/>
      <c r="E29" s="29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7" t="s">
        <v>45</v>
      </c>
      <c r="C3" s="31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5" t="s">
        <v>1</v>
      </c>
      <c r="B5" s="30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305"/>
      <c r="B6" s="30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5"/>
      <c r="B7" s="30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5" t="s">
        <v>3</v>
      </c>
      <c r="B8" s="30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18" t="s">
        <v>204</v>
      </c>
      <c r="N8" s="319"/>
      <c r="O8" s="320"/>
      <c r="P8" s="56"/>
      <c r="Q8" s="56"/>
    </row>
    <row r="9" spans="1:256" ht="33.950000000000003" customHeight="1">
      <c r="A9" s="305"/>
      <c r="B9" s="30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5" t="s">
        <v>4</v>
      </c>
      <c r="B10" s="30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5"/>
      <c r="B11" s="30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5" t="s">
        <v>5</v>
      </c>
      <c r="B12" s="30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5"/>
      <c r="B13" s="30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5" t="s">
        <v>9</v>
      </c>
      <c r="B14" s="30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5"/>
      <c r="B15" s="30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01"/>
      <c r="AJ16" s="301"/>
      <c r="AK16" s="301"/>
      <c r="AZ16" s="301"/>
      <c r="BA16" s="301"/>
      <c r="BB16" s="301"/>
      <c r="BQ16" s="301"/>
      <c r="BR16" s="301"/>
      <c r="BS16" s="301"/>
      <c r="CH16" s="301"/>
      <c r="CI16" s="301"/>
      <c r="CJ16" s="301"/>
      <c r="CY16" s="301"/>
      <c r="CZ16" s="301"/>
      <c r="DA16" s="301"/>
      <c r="DP16" s="301"/>
      <c r="DQ16" s="301"/>
      <c r="DR16" s="301"/>
      <c r="EG16" s="301"/>
      <c r="EH16" s="301"/>
      <c r="EI16" s="301"/>
      <c r="EX16" s="301"/>
      <c r="EY16" s="301"/>
      <c r="EZ16" s="301"/>
      <c r="FO16" s="301"/>
      <c r="FP16" s="301"/>
      <c r="FQ16" s="301"/>
      <c r="GF16" s="301"/>
      <c r="GG16" s="301"/>
      <c r="GH16" s="301"/>
      <c r="GW16" s="301"/>
      <c r="GX16" s="301"/>
      <c r="GY16" s="301"/>
      <c r="HN16" s="301"/>
      <c r="HO16" s="301"/>
      <c r="HP16" s="301"/>
      <c r="IE16" s="301"/>
      <c r="IF16" s="301"/>
      <c r="IG16" s="301"/>
      <c r="IV16" s="301"/>
    </row>
    <row r="17" spans="1:17" ht="320.25" customHeight="1">
      <c r="A17" s="305" t="s">
        <v>6</v>
      </c>
      <c r="B17" s="30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05"/>
      <c r="B18" s="30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5" t="s">
        <v>7</v>
      </c>
      <c r="B19" s="30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05"/>
      <c r="B20" s="30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5" t="s">
        <v>8</v>
      </c>
      <c r="B21" s="30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5"/>
      <c r="B22" s="30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10" t="s">
        <v>14</v>
      </c>
      <c r="B23" s="30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11"/>
      <c r="B24" s="30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09" t="s">
        <v>15</v>
      </c>
      <c r="B25" s="30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09"/>
      <c r="B26" s="30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5" t="s">
        <v>93</v>
      </c>
      <c r="B31" s="30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5"/>
      <c r="B32" s="30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5" t="s">
        <v>95</v>
      </c>
      <c r="B34" s="30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5"/>
      <c r="B35" s="30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14" t="s">
        <v>97</v>
      </c>
      <c r="B36" s="30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15"/>
      <c r="B37" s="30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5" t="s">
        <v>99</v>
      </c>
      <c r="B39" s="30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2" t="s">
        <v>246</v>
      </c>
      <c r="I39" s="303"/>
      <c r="J39" s="303"/>
      <c r="K39" s="303"/>
      <c r="L39" s="303"/>
      <c r="M39" s="303"/>
      <c r="N39" s="303"/>
      <c r="O39" s="304"/>
      <c r="P39" s="55" t="s">
        <v>188</v>
      </c>
      <c r="Q39" s="56"/>
    </row>
    <row r="40" spans="1:17" ht="39.950000000000003" customHeight="1">
      <c r="A40" s="305" t="s">
        <v>10</v>
      </c>
      <c r="B40" s="30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5" t="s">
        <v>100</v>
      </c>
      <c r="B41" s="30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05"/>
      <c r="B42" s="30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5" t="s">
        <v>102</v>
      </c>
      <c r="B43" s="30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7" t="s">
        <v>191</v>
      </c>
      <c r="H43" s="298"/>
      <c r="I43" s="298"/>
      <c r="J43" s="298"/>
      <c r="K43" s="298"/>
      <c r="L43" s="298"/>
      <c r="M43" s="298"/>
      <c r="N43" s="298"/>
      <c r="O43" s="299"/>
      <c r="P43" s="56"/>
      <c r="Q43" s="56"/>
    </row>
    <row r="44" spans="1:17" ht="39.950000000000003" customHeight="1">
      <c r="A44" s="305"/>
      <c r="B44" s="30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5" t="s">
        <v>104</v>
      </c>
      <c r="B45" s="30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05" t="s">
        <v>12</v>
      </c>
      <c r="B46" s="30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12" t="s">
        <v>107</v>
      </c>
      <c r="B47" s="30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13"/>
      <c r="B48" s="30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2" t="s">
        <v>108</v>
      </c>
      <c r="B49" s="30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13"/>
      <c r="B50" s="30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5" t="s">
        <v>110</v>
      </c>
      <c r="B51" s="30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05"/>
      <c r="B52" s="30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5" t="s">
        <v>113</v>
      </c>
      <c r="B53" s="30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5"/>
      <c r="B54" s="30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5" t="s">
        <v>114</v>
      </c>
      <c r="B55" s="30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5"/>
      <c r="B56" s="30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5" t="s">
        <v>116</v>
      </c>
      <c r="B57" s="300" t="s">
        <v>117</v>
      </c>
      <c r="C57" s="53" t="s">
        <v>20</v>
      </c>
      <c r="D57" s="93" t="s">
        <v>234</v>
      </c>
      <c r="E57" s="92"/>
      <c r="F57" s="92" t="s">
        <v>235</v>
      </c>
      <c r="G57" s="321" t="s">
        <v>232</v>
      </c>
      <c r="H57" s="321"/>
      <c r="I57" s="92" t="s">
        <v>236</v>
      </c>
      <c r="J57" s="92" t="s">
        <v>237</v>
      </c>
      <c r="K57" s="318" t="s">
        <v>238</v>
      </c>
      <c r="L57" s="319"/>
      <c r="M57" s="319"/>
      <c r="N57" s="319"/>
      <c r="O57" s="320"/>
      <c r="P57" s="88" t="s">
        <v>198</v>
      </c>
      <c r="Q57" s="56"/>
    </row>
    <row r="58" spans="1:17" ht="39.950000000000003" customHeight="1">
      <c r="A58" s="305"/>
      <c r="B58" s="30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10" t="s">
        <v>119</v>
      </c>
      <c r="B59" s="310" t="s">
        <v>118</v>
      </c>
      <c r="C59" s="31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16"/>
      <c r="B60" s="316"/>
      <c r="C60" s="31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16"/>
      <c r="B61" s="316"/>
      <c r="C61" s="31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11"/>
      <c r="B62" s="31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05" t="s">
        <v>120</v>
      </c>
      <c r="B63" s="30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05"/>
      <c r="B64" s="30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09" t="s">
        <v>122</v>
      </c>
      <c r="B65" s="30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09"/>
      <c r="B66" s="30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05" t="s">
        <v>124</v>
      </c>
      <c r="B67" s="30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05"/>
      <c r="B68" s="30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2" t="s">
        <v>126</v>
      </c>
      <c r="B69" s="30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13"/>
      <c r="B70" s="30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95" t="s">
        <v>254</v>
      </c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96" t="s">
        <v>215</v>
      </c>
      <c r="C79" s="296"/>
      <c r="D79" s="296"/>
      <c r="E79" s="29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3"/>
  <sheetViews>
    <sheetView tabSelected="1" view="pageBreakPreview" zoomScale="82" zoomScaleSheetLayoutView="82" workbookViewId="0">
      <selection activeCell="A16" sqref="A16:C19"/>
    </sheetView>
  </sheetViews>
  <sheetFormatPr defaultColWidth="9.140625" defaultRowHeight="12.75"/>
  <cols>
    <col min="1" max="1" width="10.28515625" style="233" customWidth="1"/>
    <col min="2" max="2" width="51.5703125" style="233" customWidth="1"/>
    <col min="3" max="3" width="17.85546875" style="100" customWidth="1"/>
    <col min="4" max="4" width="20.7109375" style="102" customWidth="1"/>
    <col min="5" max="5" width="12.85546875" style="103" customWidth="1"/>
    <col min="6" max="6" width="14.42578125" style="103" customWidth="1"/>
    <col min="7" max="7" width="8.5703125" style="103" customWidth="1"/>
    <col min="8" max="8" width="12.28515625" style="100" customWidth="1"/>
    <col min="9" max="9" width="12.5703125" style="100" customWidth="1"/>
    <col min="10" max="10" width="8.28515625" style="100" customWidth="1"/>
    <col min="11" max="11" width="13" style="100" customWidth="1"/>
    <col min="12" max="12" width="11.42578125" style="100" customWidth="1"/>
    <col min="13" max="13" width="7" style="100" customWidth="1"/>
    <col min="14" max="14" width="13.5703125" style="100" customWidth="1"/>
    <col min="15" max="15" width="10.7109375" style="100" customWidth="1"/>
    <col min="16" max="16" width="6.7109375" style="100" customWidth="1"/>
    <col min="17" max="17" width="11.7109375" style="100" customWidth="1"/>
    <col min="18" max="18" width="10.85546875" style="100" customWidth="1"/>
    <col min="19" max="19" width="7" style="100" customWidth="1"/>
    <col min="20" max="20" width="13.42578125" style="100" customWidth="1"/>
    <col min="21" max="21" width="11.5703125" style="100" customWidth="1"/>
    <col min="22" max="22" width="6.85546875" style="100" customWidth="1"/>
    <col min="23" max="23" width="12.5703125" style="100" customWidth="1"/>
    <col min="24" max="24" width="10.28515625" style="100" customWidth="1"/>
    <col min="25" max="25" width="7.7109375" style="100" customWidth="1"/>
    <col min="26" max="26" width="12.7109375" style="100" bestFit="1" customWidth="1"/>
    <col min="27" max="27" width="12.42578125" style="100" customWidth="1"/>
    <col min="28" max="28" width="7.28515625" style="100" customWidth="1"/>
    <col min="29" max="29" width="13.7109375" style="100" customWidth="1"/>
    <col min="30" max="30" width="10.42578125" style="100" customWidth="1"/>
    <col min="31" max="31" width="8" style="100" customWidth="1"/>
    <col min="32" max="32" width="11.85546875" style="100" customWidth="1"/>
    <col min="33" max="33" width="11.7109375" style="100" customWidth="1"/>
    <col min="34" max="34" width="7.140625" style="100" customWidth="1"/>
    <col min="35" max="35" width="11.85546875" style="100" customWidth="1"/>
    <col min="36" max="36" width="6" style="100" bestFit="1" customWidth="1"/>
    <col min="37" max="37" width="5.7109375" style="100" bestFit="1" customWidth="1"/>
    <col min="38" max="38" width="12.5703125" style="100" customWidth="1"/>
    <col min="39" max="39" width="6" style="100" bestFit="1" customWidth="1"/>
    <col min="40" max="40" width="5.7109375" style="100" bestFit="1" customWidth="1"/>
    <col min="41" max="41" width="11.7109375" style="100" customWidth="1"/>
    <col min="42" max="42" width="8.7109375" style="100" customWidth="1"/>
    <col min="43" max="43" width="5.7109375" style="100" customWidth="1"/>
    <col min="44" max="44" width="26.140625" style="95" customWidth="1"/>
    <col min="45" max="16384" width="9.140625" style="95"/>
  </cols>
  <sheetData>
    <row r="1" spans="1:44" s="105" customFormat="1" ht="24" customHeight="1">
      <c r="A1" s="401" t="s">
        <v>300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</row>
    <row r="2" spans="1:44" s="96" customFormat="1" ht="17.25" customHeight="1">
      <c r="A2" s="402" t="s">
        <v>310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</row>
    <row r="3" spans="1:44" s="97" customFormat="1" ht="24" customHeight="1">
      <c r="A3" s="403" t="s">
        <v>263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</row>
    <row r="4" spans="1:44" s="97" customFormat="1" ht="24" customHeight="1">
      <c r="A4" s="409" t="s">
        <v>299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143"/>
      <c r="AK4" s="143"/>
      <c r="AL4" s="143"/>
      <c r="AM4" s="143"/>
      <c r="AN4" s="143"/>
      <c r="AO4" s="143"/>
      <c r="AP4" s="143"/>
      <c r="AQ4" s="143"/>
      <c r="AR4" s="143"/>
    </row>
    <row r="5" spans="1:44" ht="13.5" thickBot="1">
      <c r="A5" s="404"/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107"/>
      <c r="AK5" s="107"/>
      <c r="AL5" s="95"/>
      <c r="AM5" s="95"/>
      <c r="AN5" s="95"/>
      <c r="AO5" s="95"/>
      <c r="AP5" s="95"/>
      <c r="AQ5" s="95"/>
      <c r="AR5" s="228" t="s">
        <v>257</v>
      </c>
    </row>
    <row r="6" spans="1:44" ht="15" customHeight="1">
      <c r="A6" s="405" t="s">
        <v>0</v>
      </c>
      <c r="B6" s="396" t="s">
        <v>307</v>
      </c>
      <c r="C6" s="395" t="s">
        <v>259</v>
      </c>
      <c r="D6" s="395" t="s">
        <v>40</v>
      </c>
      <c r="E6" s="395" t="s">
        <v>256</v>
      </c>
      <c r="F6" s="395"/>
      <c r="G6" s="395"/>
      <c r="H6" s="396" t="s">
        <v>255</v>
      </c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7" t="s">
        <v>293</v>
      </c>
    </row>
    <row r="7" spans="1:44" ht="28.5" customHeight="1">
      <c r="A7" s="406"/>
      <c r="B7" s="343"/>
      <c r="C7" s="399"/>
      <c r="D7" s="399"/>
      <c r="E7" s="399" t="s">
        <v>360</v>
      </c>
      <c r="F7" s="399" t="s">
        <v>273</v>
      </c>
      <c r="G7" s="400" t="s">
        <v>19</v>
      </c>
      <c r="H7" s="343" t="s">
        <v>17</v>
      </c>
      <c r="I7" s="343"/>
      <c r="J7" s="343"/>
      <c r="K7" s="343" t="s">
        <v>18</v>
      </c>
      <c r="L7" s="343"/>
      <c r="M7" s="343"/>
      <c r="N7" s="343" t="s">
        <v>22</v>
      </c>
      <c r="O7" s="343"/>
      <c r="P7" s="343"/>
      <c r="Q7" s="343" t="s">
        <v>24</v>
      </c>
      <c r="R7" s="343"/>
      <c r="S7" s="343"/>
      <c r="T7" s="343" t="s">
        <v>25</v>
      </c>
      <c r="U7" s="343"/>
      <c r="V7" s="343"/>
      <c r="W7" s="343" t="s">
        <v>26</v>
      </c>
      <c r="X7" s="343"/>
      <c r="Y7" s="343"/>
      <c r="Z7" s="343" t="s">
        <v>28</v>
      </c>
      <c r="AA7" s="343"/>
      <c r="AB7" s="343"/>
      <c r="AC7" s="343" t="s">
        <v>29</v>
      </c>
      <c r="AD7" s="343"/>
      <c r="AE7" s="343"/>
      <c r="AF7" s="343" t="s">
        <v>30</v>
      </c>
      <c r="AG7" s="343"/>
      <c r="AH7" s="343"/>
      <c r="AI7" s="343" t="s">
        <v>32</v>
      </c>
      <c r="AJ7" s="343"/>
      <c r="AK7" s="343"/>
      <c r="AL7" s="343" t="s">
        <v>33</v>
      </c>
      <c r="AM7" s="343"/>
      <c r="AN7" s="343"/>
      <c r="AO7" s="343" t="s">
        <v>34</v>
      </c>
      <c r="AP7" s="343"/>
      <c r="AQ7" s="343"/>
      <c r="AR7" s="398"/>
    </row>
    <row r="8" spans="1:44" ht="50.25" customHeight="1">
      <c r="A8" s="406"/>
      <c r="B8" s="343"/>
      <c r="C8" s="399"/>
      <c r="D8" s="399"/>
      <c r="E8" s="399"/>
      <c r="F8" s="399"/>
      <c r="G8" s="400"/>
      <c r="H8" s="230" t="s">
        <v>20</v>
      </c>
      <c r="I8" s="165" t="s">
        <v>21</v>
      </c>
      <c r="J8" s="231" t="s">
        <v>19</v>
      </c>
      <c r="K8" s="230" t="s">
        <v>20</v>
      </c>
      <c r="L8" s="165" t="s">
        <v>21</v>
      </c>
      <c r="M8" s="231" t="s">
        <v>19</v>
      </c>
      <c r="N8" s="230" t="s">
        <v>20</v>
      </c>
      <c r="O8" s="165" t="s">
        <v>21</v>
      </c>
      <c r="P8" s="231" t="s">
        <v>19</v>
      </c>
      <c r="Q8" s="230" t="s">
        <v>20</v>
      </c>
      <c r="R8" s="165" t="s">
        <v>21</v>
      </c>
      <c r="S8" s="231" t="s">
        <v>19</v>
      </c>
      <c r="T8" s="230" t="s">
        <v>20</v>
      </c>
      <c r="U8" s="165" t="s">
        <v>21</v>
      </c>
      <c r="V8" s="231" t="s">
        <v>19</v>
      </c>
      <c r="W8" s="230" t="s">
        <v>20</v>
      </c>
      <c r="X8" s="165" t="s">
        <v>21</v>
      </c>
      <c r="Y8" s="231" t="s">
        <v>19</v>
      </c>
      <c r="Z8" s="230" t="s">
        <v>20</v>
      </c>
      <c r="AA8" s="165" t="s">
        <v>21</v>
      </c>
      <c r="AB8" s="231" t="s">
        <v>19</v>
      </c>
      <c r="AC8" s="230" t="s">
        <v>20</v>
      </c>
      <c r="AD8" s="165" t="s">
        <v>21</v>
      </c>
      <c r="AE8" s="231" t="s">
        <v>19</v>
      </c>
      <c r="AF8" s="230" t="s">
        <v>20</v>
      </c>
      <c r="AG8" s="165" t="s">
        <v>21</v>
      </c>
      <c r="AH8" s="231" t="s">
        <v>19</v>
      </c>
      <c r="AI8" s="230" t="s">
        <v>20</v>
      </c>
      <c r="AJ8" s="165" t="s">
        <v>21</v>
      </c>
      <c r="AK8" s="231" t="s">
        <v>19</v>
      </c>
      <c r="AL8" s="230" t="s">
        <v>20</v>
      </c>
      <c r="AM8" s="165" t="s">
        <v>21</v>
      </c>
      <c r="AN8" s="231" t="s">
        <v>19</v>
      </c>
      <c r="AO8" s="230" t="s">
        <v>20</v>
      </c>
      <c r="AP8" s="165" t="s">
        <v>21</v>
      </c>
      <c r="AQ8" s="231" t="s">
        <v>19</v>
      </c>
      <c r="AR8" s="398"/>
    </row>
    <row r="9" spans="1:44" s="98" customFormat="1" ht="16.5" thickBot="1">
      <c r="A9" s="234">
        <v>1</v>
      </c>
      <c r="B9" s="241">
        <v>2</v>
      </c>
      <c r="C9" s="118">
        <v>3</v>
      </c>
      <c r="D9" s="118">
        <v>4</v>
      </c>
      <c r="E9" s="118">
        <v>5</v>
      </c>
      <c r="F9" s="118">
        <v>6</v>
      </c>
      <c r="G9" s="119">
        <v>7</v>
      </c>
      <c r="H9" s="164">
        <v>8</v>
      </c>
      <c r="I9" s="232">
        <v>9</v>
      </c>
      <c r="J9" s="119">
        <v>10</v>
      </c>
      <c r="K9" s="164">
        <v>8</v>
      </c>
      <c r="L9" s="232">
        <v>9</v>
      </c>
      <c r="M9" s="119">
        <v>13</v>
      </c>
      <c r="N9" s="164">
        <v>8</v>
      </c>
      <c r="O9" s="232">
        <v>9</v>
      </c>
      <c r="P9" s="119">
        <v>16</v>
      </c>
      <c r="Q9" s="164">
        <v>8</v>
      </c>
      <c r="R9" s="232">
        <v>9</v>
      </c>
      <c r="S9" s="119">
        <v>19</v>
      </c>
      <c r="T9" s="164">
        <v>8</v>
      </c>
      <c r="U9" s="232">
        <v>9</v>
      </c>
      <c r="V9" s="119">
        <v>22</v>
      </c>
      <c r="W9" s="164">
        <v>8</v>
      </c>
      <c r="X9" s="232">
        <v>9</v>
      </c>
      <c r="Y9" s="119">
        <v>25</v>
      </c>
      <c r="Z9" s="164">
        <v>8</v>
      </c>
      <c r="AA9" s="232">
        <v>9</v>
      </c>
      <c r="AB9" s="119">
        <v>25</v>
      </c>
      <c r="AC9" s="164">
        <v>8</v>
      </c>
      <c r="AD9" s="232">
        <v>9</v>
      </c>
      <c r="AE9" s="119">
        <v>31</v>
      </c>
      <c r="AF9" s="164">
        <v>8</v>
      </c>
      <c r="AG9" s="232">
        <v>9</v>
      </c>
      <c r="AH9" s="119">
        <v>34</v>
      </c>
      <c r="AI9" s="164">
        <v>8</v>
      </c>
      <c r="AJ9" s="232">
        <v>9</v>
      </c>
      <c r="AK9" s="119">
        <v>34</v>
      </c>
      <c r="AL9" s="164">
        <v>8</v>
      </c>
      <c r="AM9" s="232">
        <v>9</v>
      </c>
      <c r="AN9" s="119">
        <v>34</v>
      </c>
      <c r="AO9" s="164">
        <v>8</v>
      </c>
      <c r="AP9" s="232">
        <v>9</v>
      </c>
      <c r="AQ9" s="119">
        <v>43</v>
      </c>
      <c r="AR9" s="225">
        <v>44</v>
      </c>
    </row>
    <row r="10" spans="1:44" s="96" customFormat="1" ht="32.25" customHeight="1">
      <c r="A10" s="358" t="s">
        <v>272</v>
      </c>
      <c r="B10" s="359"/>
      <c r="C10" s="360"/>
      <c r="D10" s="229" t="s">
        <v>258</v>
      </c>
      <c r="E10" s="226">
        <f>H10+K10+N10+Q10+T10+W10+Z10+AC10+AF10+AI10+AL10+AO10+E104</f>
        <v>473359.14</v>
      </c>
      <c r="F10" s="226">
        <f>I10+L10+O10+R10+U10+X10+AA10+AD10+AG10+AJ10+AM10+AP10+F104</f>
        <v>339898.2</v>
      </c>
      <c r="G10" s="226">
        <f>IF(F10,F10/E10*100,0)</f>
        <v>71.80556395298504</v>
      </c>
      <c r="H10" s="226">
        <f t="shared" ref="H10:I10" si="0">H11+H12+H13+H15</f>
        <v>40292.9</v>
      </c>
      <c r="I10" s="226">
        <f t="shared" si="0"/>
        <v>40292.9</v>
      </c>
      <c r="J10" s="226">
        <f>IF(I10,I10/H10*100,0)</f>
        <v>100</v>
      </c>
      <c r="K10" s="226">
        <f t="shared" ref="K10:L10" si="1">K11+K12+K13+K15</f>
        <v>35257</v>
      </c>
      <c r="L10" s="226">
        <f t="shared" si="1"/>
        <v>35257</v>
      </c>
      <c r="M10" s="226">
        <f t="shared" ref="M10:M19" si="2">IF(L10,L10/K10*100,0)</f>
        <v>100</v>
      </c>
      <c r="N10" s="226">
        <f t="shared" ref="N10:O10" si="3">N11+N12+N13+N15</f>
        <v>23326.799999999999</v>
      </c>
      <c r="O10" s="226">
        <f t="shared" si="3"/>
        <v>23326.799999999999</v>
      </c>
      <c r="P10" s="226">
        <f t="shared" ref="P10:P19" si="4">IF(O10,O10/N10*100,0)</f>
        <v>100</v>
      </c>
      <c r="Q10" s="226">
        <f t="shared" ref="Q10:R10" si="5">Q11+Q12+Q13+Q15</f>
        <v>47791.799999999996</v>
      </c>
      <c r="R10" s="226">
        <f t="shared" si="5"/>
        <v>47791.799999999996</v>
      </c>
      <c r="S10" s="226">
        <f t="shared" ref="S10:S19" si="6">IF(R10,R10/Q10*100,0)</f>
        <v>100</v>
      </c>
      <c r="T10" s="226">
        <f t="shared" ref="T10:U10" si="7">T11+T12+T13+T15</f>
        <v>54396.600000000006</v>
      </c>
      <c r="U10" s="226">
        <f t="shared" si="7"/>
        <v>54396.600000000006</v>
      </c>
      <c r="V10" s="226">
        <f t="shared" ref="V10:V19" si="8">IF(U10,U10/T10*100,0)</f>
        <v>100</v>
      </c>
      <c r="W10" s="226">
        <f t="shared" ref="W10:X10" si="9">W11+W12+W13+W15</f>
        <v>32950.6</v>
      </c>
      <c r="X10" s="226">
        <f t="shared" si="9"/>
        <v>32950.6</v>
      </c>
      <c r="Y10" s="226">
        <f t="shared" ref="Y10:Y19" si="10">IF(X10,X10/W10*100,0)</f>
        <v>100</v>
      </c>
      <c r="Z10" s="226">
        <f t="shared" ref="Z10:AA10" si="11">Z11+Z12+Z13+Z15</f>
        <v>54734.100000000006</v>
      </c>
      <c r="AA10" s="226">
        <f t="shared" si="11"/>
        <v>54734.100000000006</v>
      </c>
      <c r="AB10" s="226">
        <f t="shared" ref="AB10:AB19" si="12">IF(AA10,AA10/Z10*100,0)</f>
        <v>100</v>
      </c>
      <c r="AC10" s="226">
        <f t="shared" ref="AC10:AD10" si="13">AC11+AC12+AC13+AC15</f>
        <v>14704.1</v>
      </c>
      <c r="AD10" s="226">
        <f t="shared" si="13"/>
        <v>14704.1</v>
      </c>
      <c r="AE10" s="226">
        <f t="shared" ref="AE10:AE19" si="14">IF(AD10,AD10/AC10*100,0)</f>
        <v>100</v>
      </c>
      <c r="AF10" s="226">
        <f t="shared" ref="AF10:AG10" si="15">AF11+AF12+AF13+AF15</f>
        <v>36444.299999999996</v>
      </c>
      <c r="AG10" s="226">
        <f t="shared" si="15"/>
        <v>36444.299999999996</v>
      </c>
      <c r="AH10" s="226">
        <f t="shared" ref="AH10:AH19" si="16">IF(AG10,AG10/AF10*100,0)</f>
        <v>100</v>
      </c>
      <c r="AI10" s="226">
        <f t="shared" ref="AI10:AJ10" si="17">AI11+AI12+AI13+AI15</f>
        <v>33316.800000000003</v>
      </c>
      <c r="AJ10" s="226">
        <f t="shared" si="17"/>
        <v>0</v>
      </c>
      <c r="AK10" s="226">
        <f t="shared" ref="AK10:AK19" si="18">IF(AJ10,AJ10/AI10*100,0)</f>
        <v>0</v>
      </c>
      <c r="AL10" s="226">
        <f t="shared" ref="AL10:AM10" si="19">AL11+AL12+AL13+AL15</f>
        <v>38360.699999999997</v>
      </c>
      <c r="AM10" s="226">
        <f t="shared" si="19"/>
        <v>0</v>
      </c>
      <c r="AN10" s="226">
        <f t="shared" ref="AN10:AN19" si="20">IF(AM10,AM10/AL10*100,0)</f>
        <v>0</v>
      </c>
      <c r="AO10" s="226">
        <f t="shared" ref="AO10:AP10" si="21">AO11+AO12+AO13+AO15</f>
        <v>61783.439999999995</v>
      </c>
      <c r="AP10" s="226">
        <f t="shared" si="21"/>
        <v>0</v>
      </c>
      <c r="AQ10" s="226">
        <f t="shared" ref="AQ10:AQ19" si="22">IF(AP10,AP10/AO10*100,0)</f>
        <v>0</v>
      </c>
      <c r="AR10" s="407"/>
    </row>
    <row r="11" spans="1:44" ht="36" customHeight="1">
      <c r="A11" s="358"/>
      <c r="B11" s="359"/>
      <c r="C11" s="359"/>
      <c r="D11" s="172" t="s">
        <v>37</v>
      </c>
      <c r="E11" s="192">
        <f t="shared" ref="E11:F15" si="23">H11+K11+N11+Q11+T11+W11+Z11+AC11+AF11+AI11+AL11+AO11</f>
        <v>365</v>
      </c>
      <c r="F11" s="192">
        <f t="shared" si="23"/>
        <v>365</v>
      </c>
      <c r="G11" s="192">
        <f t="shared" ref="G11:G38" si="24">IF(F11,F11/E11*100,0)</f>
        <v>100</v>
      </c>
      <c r="H11" s="212">
        <f>H17+H21</f>
        <v>0</v>
      </c>
      <c r="I11" s="213">
        <f>I17+I21</f>
        <v>0</v>
      </c>
      <c r="J11" s="192">
        <f t="shared" ref="J11:J38" si="25">IF(I11,I11/H11*100,0)</f>
        <v>0</v>
      </c>
      <c r="K11" s="212">
        <f t="shared" ref="K11:L11" si="26">K17+K21</f>
        <v>0</v>
      </c>
      <c r="L11" s="213">
        <f t="shared" si="26"/>
        <v>0</v>
      </c>
      <c r="M11" s="192">
        <f t="shared" si="2"/>
        <v>0</v>
      </c>
      <c r="N11" s="212">
        <f t="shared" ref="N11:O11" si="27">N17+N21</f>
        <v>0</v>
      </c>
      <c r="O11" s="213">
        <f t="shared" si="27"/>
        <v>0</v>
      </c>
      <c r="P11" s="192">
        <f t="shared" si="4"/>
        <v>0</v>
      </c>
      <c r="Q11" s="212">
        <f t="shared" ref="Q11:R11" si="28">Q17+Q21</f>
        <v>0</v>
      </c>
      <c r="R11" s="213">
        <f t="shared" si="28"/>
        <v>0</v>
      </c>
      <c r="S11" s="192">
        <f t="shared" si="6"/>
        <v>0</v>
      </c>
      <c r="T11" s="212">
        <f t="shared" ref="T11:U11" si="29">T17+T21</f>
        <v>365</v>
      </c>
      <c r="U11" s="213">
        <f t="shared" si="29"/>
        <v>365</v>
      </c>
      <c r="V11" s="192">
        <f t="shared" si="8"/>
        <v>100</v>
      </c>
      <c r="W11" s="212">
        <f t="shared" ref="W11:X11" si="30">W17+W21</f>
        <v>0</v>
      </c>
      <c r="X11" s="213">
        <f t="shared" si="30"/>
        <v>0</v>
      </c>
      <c r="Y11" s="192">
        <f t="shared" si="10"/>
        <v>0</v>
      </c>
      <c r="Z11" s="212">
        <f t="shared" ref="Z11:AA11" si="31">Z17+Z21</f>
        <v>0</v>
      </c>
      <c r="AA11" s="213">
        <f t="shared" si="31"/>
        <v>0</v>
      </c>
      <c r="AB11" s="192">
        <f t="shared" si="12"/>
        <v>0</v>
      </c>
      <c r="AC11" s="212">
        <f t="shared" ref="AC11:AD11" si="32">AC17+AC21</f>
        <v>0</v>
      </c>
      <c r="AD11" s="213">
        <f t="shared" si="32"/>
        <v>0</v>
      </c>
      <c r="AE11" s="192">
        <f t="shared" si="14"/>
        <v>0</v>
      </c>
      <c r="AF11" s="212">
        <f t="shared" ref="AF11:AG11" si="33">AF17+AF21</f>
        <v>0</v>
      </c>
      <c r="AG11" s="213">
        <f t="shared" si="33"/>
        <v>0</v>
      </c>
      <c r="AH11" s="192">
        <f t="shared" si="16"/>
        <v>0</v>
      </c>
      <c r="AI11" s="212">
        <f t="shared" ref="AI11:AJ11" si="34">AI17+AI21</f>
        <v>0</v>
      </c>
      <c r="AJ11" s="213">
        <f t="shared" si="34"/>
        <v>0</v>
      </c>
      <c r="AK11" s="192">
        <f t="shared" si="18"/>
        <v>0</v>
      </c>
      <c r="AL11" s="212">
        <f t="shared" ref="AL11:AM11" si="35">AL17+AL21</f>
        <v>0</v>
      </c>
      <c r="AM11" s="213">
        <f t="shared" si="35"/>
        <v>0</v>
      </c>
      <c r="AN11" s="192">
        <f t="shared" si="20"/>
        <v>0</v>
      </c>
      <c r="AO11" s="212">
        <f t="shared" ref="AO11:AP11" si="36">AO17+AO21</f>
        <v>0</v>
      </c>
      <c r="AP11" s="213">
        <f t="shared" si="36"/>
        <v>0</v>
      </c>
      <c r="AQ11" s="192">
        <f t="shared" si="22"/>
        <v>0</v>
      </c>
      <c r="AR11" s="408"/>
    </row>
    <row r="12" spans="1:44" ht="35.25" customHeight="1">
      <c r="A12" s="358"/>
      <c r="B12" s="359"/>
      <c r="C12" s="359"/>
      <c r="D12" s="173" t="s">
        <v>2</v>
      </c>
      <c r="E12" s="192">
        <f>H12+K12+N12+Q12+T12+W12+Z12+AC12+AF12+AI12+AL12+AO12</f>
        <v>1919.1000000000001</v>
      </c>
      <c r="F12" s="192">
        <f t="shared" si="23"/>
        <v>1803.3000000000002</v>
      </c>
      <c r="G12" s="192">
        <f t="shared" si="24"/>
        <v>93.965921525715174</v>
      </c>
      <c r="H12" s="216">
        <f>H18+H22+H36</f>
        <v>0</v>
      </c>
      <c r="I12" s="217">
        <f>I18+I22+I36</f>
        <v>0</v>
      </c>
      <c r="J12" s="192">
        <f t="shared" si="25"/>
        <v>0</v>
      </c>
      <c r="K12" s="216">
        <f t="shared" ref="K12:L12" si="37">K18+K22+K36</f>
        <v>0</v>
      </c>
      <c r="L12" s="217">
        <f t="shared" si="37"/>
        <v>0</v>
      </c>
      <c r="M12" s="192">
        <f t="shared" si="2"/>
        <v>0</v>
      </c>
      <c r="N12" s="216">
        <f t="shared" ref="N12:Q12" si="38">N18+N22+N36</f>
        <v>8.5</v>
      </c>
      <c r="O12" s="217">
        <f t="shared" si="38"/>
        <v>8.5</v>
      </c>
      <c r="P12" s="192">
        <f t="shared" si="4"/>
        <v>100</v>
      </c>
      <c r="Q12" s="216">
        <f t="shared" si="38"/>
        <v>625.1</v>
      </c>
      <c r="R12" s="217">
        <f t="shared" ref="R12" si="39">R18+R22+R36</f>
        <v>625.1</v>
      </c>
      <c r="S12" s="192">
        <f t="shared" si="6"/>
        <v>100</v>
      </c>
      <c r="T12" s="216">
        <f t="shared" ref="T12:U12" si="40">T18+T22+T36</f>
        <v>760.8</v>
      </c>
      <c r="U12" s="217">
        <f t="shared" si="40"/>
        <v>760.8</v>
      </c>
      <c r="V12" s="192">
        <f t="shared" si="8"/>
        <v>100</v>
      </c>
      <c r="W12" s="216">
        <f t="shared" ref="W12:X12" si="41">W18+W22+W36</f>
        <v>133.19999999999999</v>
      </c>
      <c r="X12" s="217">
        <f t="shared" si="41"/>
        <v>133.20000000000002</v>
      </c>
      <c r="Y12" s="192">
        <f t="shared" si="10"/>
        <v>100.00000000000003</v>
      </c>
      <c r="Z12" s="216">
        <f t="shared" ref="Z12:AA12" si="42">Z18+Z22+Z36</f>
        <v>45.3</v>
      </c>
      <c r="AA12" s="217">
        <f t="shared" si="42"/>
        <v>45.3</v>
      </c>
      <c r="AB12" s="192">
        <f t="shared" si="12"/>
        <v>100</v>
      </c>
      <c r="AC12" s="216">
        <f t="shared" ref="AC12:AD12" si="43">AC18+AC22+AC36</f>
        <v>199.2</v>
      </c>
      <c r="AD12" s="217">
        <f t="shared" si="43"/>
        <v>199.2</v>
      </c>
      <c r="AE12" s="192">
        <f t="shared" si="14"/>
        <v>100</v>
      </c>
      <c r="AF12" s="216">
        <f>AF18+AF22+AF36</f>
        <v>31.200000000000003</v>
      </c>
      <c r="AG12" s="217">
        <f t="shared" ref="AG12" si="44">AG18+AG22+AG36</f>
        <v>31.200000000000003</v>
      </c>
      <c r="AH12" s="192">
        <f t="shared" si="16"/>
        <v>100</v>
      </c>
      <c r="AI12" s="216">
        <f t="shared" ref="AI12:AJ12" si="45">AI18+AI22+AI36</f>
        <v>115.8</v>
      </c>
      <c r="AJ12" s="217">
        <f t="shared" si="45"/>
        <v>0</v>
      </c>
      <c r="AK12" s="192">
        <f t="shared" si="18"/>
        <v>0</v>
      </c>
      <c r="AL12" s="216">
        <f t="shared" ref="AL12:AM12" si="46">AL18+AL22+AL36</f>
        <v>0</v>
      </c>
      <c r="AM12" s="217">
        <f t="shared" si="46"/>
        <v>0</v>
      </c>
      <c r="AN12" s="192">
        <f t="shared" si="20"/>
        <v>0</v>
      </c>
      <c r="AO12" s="216">
        <f t="shared" ref="AO12:AP12" si="47">AO18+AO22+AO36</f>
        <v>0</v>
      </c>
      <c r="AP12" s="217">
        <f t="shared" si="47"/>
        <v>0</v>
      </c>
      <c r="AQ12" s="192">
        <f t="shared" si="22"/>
        <v>0</v>
      </c>
      <c r="AR12" s="408"/>
    </row>
    <row r="13" spans="1:44" ht="27.75" customHeight="1">
      <c r="A13" s="358"/>
      <c r="B13" s="359"/>
      <c r="C13" s="359"/>
      <c r="D13" s="183" t="s">
        <v>43</v>
      </c>
      <c r="E13" s="192">
        <f>H13+K13+N13+Q13+T13+W13+Z13+AC13+AF13+AI13+AL13+AO13</f>
        <v>461560.24</v>
      </c>
      <c r="F13" s="192">
        <f>I13+L13+O13+R13+U13+X13+AA13+AD13+AG13+AJ13+AM13+AP13</f>
        <v>330607.5</v>
      </c>
      <c r="G13" s="192">
        <f t="shared" si="24"/>
        <v>71.628245101874469</v>
      </c>
      <c r="H13" s="219">
        <f>H23+H37</f>
        <v>40292.9</v>
      </c>
      <c r="I13" s="220">
        <f>I37</f>
        <v>40292.9</v>
      </c>
      <c r="J13" s="192">
        <f t="shared" si="25"/>
        <v>100</v>
      </c>
      <c r="K13" s="219">
        <f t="shared" ref="K13:L13" si="48">K23+K37</f>
        <v>33355.4</v>
      </c>
      <c r="L13" s="220">
        <f t="shared" si="48"/>
        <v>33355.4</v>
      </c>
      <c r="M13" s="192">
        <f t="shared" si="2"/>
        <v>100</v>
      </c>
      <c r="N13" s="219">
        <f t="shared" ref="N13:O13" si="49">N23+N37</f>
        <v>23237</v>
      </c>
      <c r="O13" s="220">
        <f t="shared" si="49"/>
        <v>23237</v>
      </c>
      <c r="P13" s="192">
        <f t="shared" si="4"/>
        <v>100</v>
      </c>
      <c r="Q13" s="219">
        <f>Q23+Q37</f>
        <v>46431.6</v>
      </c>
      <c r="R13" s="219">
        <f t="shared" ref="R13" si="50">R23+R37</f>
        <v>46431.6</v>
      </c>
      <c r="S13" s="192">
        <f t="shared" si="6"/>
        <v>100</v>
      </c>
      <c r="T13" s="219">
        <f>T23+T37+T19</f>
        <v>53270.8</v>
      </c>
      <c r="U13" s="219">
        <f>U23+U37+U19</f>
        <v>53270.8</v>
      </c>
      <c r="V13" s="192">
        <f t="shared" si="8"/>
        <v>100</v>
      </c>
      <c r="W13" s="219">
        <f>W23+W37+W19</f>
        <v>29560.3</v>
      </c>
      <c r="X13" s="219">
        <f>X23+X37+X19</f>
        <v>29560.3</v>
      </c>
      <c r="Y13" s="192">
        <f t="shared" si="10"/>
        <v>100</v>
      </c>
      <c r="Z13" s="219">
        <f>Z23+Z37+Z19</f>
        <v>54257.100000000006</v>
      </c>
      <c r="AA13" s="219">
        <f>AA23+AA37+AA19</f>
        <v>54257.100000000006</v>
      </c>
      <c r="AB13" s="192">
        <f t="shared" si="12"/>
        <v>100</v>
      </c>
      <c r="AC13" s="219">
        <f>AC23+AC37+AC19</f>
        <v>14488.4</v>
      </c>
      <c r="AD13" s="219">
        <f>AD23+AD37+AD19</f>
        <v>14488.4</v>
      </c>
      <c r="AE13" s="192">
        <f t="shared" si="14"/>
        <v>100</v>
      </c>
      <c r="AF13" s="219">
        <f>AF23+AF37+AF19</f>
        <v>35714</v>
      </c>
      <c r="AG13" s="219">
        <f>AG23+AG37+AG19</f>
        <v>35714</v>
      </c>
      <c r="AH13" s="192">
        <f t="shared" si="16"/>
        <v>100</v>
      </c>
      <c r="AI13" s="219">
        <f t="shared" ref="AI13" si="51">AI23+AI37</f>
        <v>33201</v>
      </c>
      <c r="AJ13" s="220">
        <f t="shared" ref="AJ13" si="52">AJ37</f>
        <v>0</v>
      </c>
      <c r="AK13" s="192">
        <f t="shared" si="18"/>
        <v>0</v>
      </c>
      <c r="AL13" s="219">
        <f t="shared" ref="AL13" si="53">AL23+AL37</f>
        <v>38360.699999999997</v>
      </c>
      <c r="AM13" s="220">
        <f t="shared" ref="AM13" si="54">AM37</f>
        <v>0</v>
      </c>
      <c r="AN13" s="192">
        <f t="shared" si="20"/>
        <v>0</v>
      </c>
      <c r="AO13" s="219">
        <f t="shared" ref="AO13" si="55">AO23+AO37</f>
        <v>59391.039999999994</v>
      </c>
      <c r="AP13" s="220">
        <f t="shared" ref="AP13" si="56">AP37</f>
        <v>0</v>
      </c>
      <c r="AQ13" s="192">
        <f t="shared" si="22"/>
        <v>0</v>
      </c>
      <c r="AR13" s="408"/>
    </row>
    <row r="14" spans="1:44" ht="23.25" hidden="1" customHeight="1">
      <c r="A14" s="358"/>
      <c r="B14" s="359"/>
      <c r="C14" s="359"/>
      <c r="D14" s="183" t="s">
        <v>344</v>
      </c>
      <c r="E14" s="192">
        <f>H14+K14+N14+Q14+T14+W14+Z14+AC14+AF14+AI14+AL14+AO14</f>
        <v>0</v>
      </c>
      <c r="F14" s="192">
        <f>I14+L14+O14+R14+U14+X14+AA14+AD14+AG14+AJ14+AM14+AP14</f>
        <v>0</v>
      </c>
      <c r="G14" s="192">
        <f t="shared" si="24"/>
        <v>0</v>
      </c>
      <c r="H14" s="222">
        <f>H19</f>
        <v>0</v>
      </c>
      <c r="I14" s="223">
        <f>I19</f>
        <v>0</v>
      </c>
      <c r="J14" s="192">
        <f t="shared" si="25"/>
        <v>0</v>
      </c>
      <c r="K14" s="222">
        <f t="shared" ref="K14:L14" si="57">K19</f>
        <v>0</v>
      </c>
      <c r="L14" s="223">
        <f t="shared" si="57"/>
        <v>0</v>
      </c>
      <c r="M14" s="192">
        <f t="shared" si="2"/>
        <v>0</v>
      </c>
      <c r="N14" s="222">
        <f t="shared" ref="N14:O14" si="58">N19</f>
        <v>0</v>
      </c>
      <c r="O14" s="223">
        <f t="shared" si="58"/>
        <v>0</v>
      </c>
      <c r="P14" s="192">
        <f t="shared" si="4"/>
        <v>0</v>
      </c>
      <c r="Q14" s="222">
        <f t="shared" ref="Q14:R14" si="59">Q19</f>
        <v>0</v>
      </c>
      <c r="R14" s="223">
        <f t="shared" si="59"/>
        <v>0</v>
      </c>
      <c r="S14" s="192">
        <f t="shared" si="6"/>
        <v>0</v>
      </c>
      <c r="T14" s="222"/>
      <c r="U14" s="223">
        <v>0</v>
      </c>
      <c r="V14" s="192">
        <f t="shared" si="8"/>
        <v>0</v>
      </c>
      <c r="W14" s="222"/>
      <c r="X14" s="223">
        <v>0</v>
      </c>
      <c r="Y14" s="192">
        <f t="shared" si="10"/>
        <v>0</v>
      </c>
      <c r="Z14" s="222"/>
      <c r="AA14" s="223">
        <v>0</v>
      </c>
      <c r="AB14" s="192">
        <f t="shared" si="12"/>
        <v>0</v>
      </c>
      <c r="AC14" s="222"/>
      <c r="AD14" s="223">
        <v>0</v>
      </c>
      <c r="AE14" s="192">
        <f t="shared" si="14"/>
        <v>0</v>
      </c>
      <c r="AF14" s="222"/>
      <c r="AG14" s="223">
        <v>0</v>
      </c>
      <c r="AH14" s="192">
        <f t="shared" si="16"/>
        <v>0</v>
      </c>
      <c r="AI14" s="222">
        <f t="shared" ref="AI14:AJ14" si="60">AI19</f>
        <v>0</v>
      </c>
      <c r="AJ14" s="223">
        <f t="shared" si="60"/>
        <v>0</v>
      </c>
      <c r="AK14" s="192">
        <f t="shared" si="18"/>
        <v>0</v>
      </c>
      <c r="AL14" s="222">
        <f t="shared" ref="AL14:AM14" si="61">AL19</f>
        <v>0</v>
      </c>
      <c r="AM14" s="223">
        <f t="shared" si="61"/>
        <v>0</v>
      </c>
      <c r="AN14" s="192">
        <f t="shared" si="20"/>
        <v>0</v>
      </c>
      <c r="AO14" s="222">
        <f t="shared" ref="AO14:AP14" si="62">AO19</f>
        <v>0</v>
      </c>
      <c r="AP14" s="223">
        <f t="shared" si="62"/>
        <v>0</v>
      </c>
      <c r="AQ14" s="192">
        <f t="shared" si="22"/>
        <v>0</v>
      </c>
      <c r="AR14" s="408"/>
    </row>
    <row r="15" spans="1:44" ht="37.5" customHeight="1">
      <c r="A15" s="358"/>
      <c r="B15" s="359"/>
      <c r="C15" s="360"/>
      <c r="D15" s="184" t="s">
        <v>266</v>
      </c>
      <c r="E15" s="192">
        <f t="shared" si="23"/>
        <v>9514.8000000000011</v>
      </c>
      <c r="F15" s="192">
        <f t="shared" si="23"/>
        <v>7122.4000000000005</v>
      </c>
      <c r="G15" s="192">
        <f t="shared" si="24"/>
        <v>74.856013789044425</v>
      </c>
      <c r="H15" s="222">
        <f>H24+H38</f>
        <v>0</v>
      </c>
      <c r="I15" s="223">
        <f>I24+I38</f>
        <v>0</v>
      </c>
      <c r="J15" s="192">
        <f t="shared" si="25"/>
        <v>0</v>
      </c>
      <c r="K15" s="222">
        <f t="shared" ref="K15:L15" si="63">K24+K38</f>
        <v>1901.6</v>
      </c>
      <c r="L15" s="223">
        <f t="shared" si="63"/>
        <v>1901.6</v>
      </c>
      <c r="M15" s="192">
        <f t="shared" si="2"/>
        <v>100</v>
      </c>
      <c r="N15" s="222">
        <f t="shared" ref="N15:O15" si="64">N24+N38</f>
        <v>81.3</v>
      </c>
      <c r="O15" s="223">
        <f t="shared" si="64"/>
        <v>81.3</v>
      </c>
      <c r="P15" s="192">
        <f t="shared" si="4"/>
        <v>100</v>
      </c>
      <c r="Q15" s="222">
        <f t="shared" ref="Q15:R15" si="65">Q24+Q38</f>
        <v>735.1</v>
      </c>
      <c r="R15" s="223">
        <f t="shared" si="65"/>
        <v>735.1</v>
      </c>
      <c r="S15" s="192">
        <f t="shared" si="6"/>
        <v>100</v>
      </c>
      <c r="T15" s="222">
        <f t="shared" ref="T15:U15" si="66">T24+T38</f>
        <v>0</v>
      </c>
      <c r="U15" s="223">
        <f t="shared" si="66"/>
        <v>0</v>
      </c>
      <c r="V15" s="192">
        <f t="shared" si="8"/>
        <v>0</v>
      </c>
      <c r="W15" s="222">
        <f t="shared" ref="W15:X15" si="67">W24+W38</f>
        <v>3257.1</v>
      </c>
      <c r="X15" s="223">
        <f t="shared" si="67"/>
        <v>3257.1</v>
      </c>
      <c r="Y15" s="192">
        <f t="shared" si="10"/>
        <v>100</v>
      </c>
      <c r="Z15" s="222">
        <f t="shared" ref="Z15:AA15" si="68">Z24+Z38</f>
        <v>431.7</v>
      </c>
      <c r="AA15" s="223">
        <f t="shared" si="68"/>
        <v>431.7</v>
      </c>
      <c r="AB15" s="192">
        <f t="shared" si="12"/>
        <v>100</v>
      </c>
      <c r="AC15" s="222">
        <f t="shared" ref="AC15:AD15" si="69">AC24+AC38</f>
        <v>16.5</v>
      </c>
      <c r="AD15" s="223">
        <f t="shared" si="69"/>
        <v>16.5</v>
      </c>
      <c r="AE15" s="192">
        <f t="shared" si="14"/>
        <v>100</v>
      </c>
      <c r="AF15" s="222">
        <f t="shared" ref="AF15:AG15" si="70">AF24+AF38</f>
        <v>699.1</v>
      </c>
      <c r="AG15" s="223">
        <f t="shared" si="70"/>
        <v>699.1</v>
      </c>
      <c r="AH15" s="192">
        <f t="shared" si="16"/>
        <v>100</v>
      </c>
      <c r="AI15" s="222">
        <f t="shared" ref="AI15:AJ15" si="71">AI24+AI38</f>
        <v>0</v>
      </c>
      <c r="AJ15" s="223">
        <f t="shared" si="71"/>
        <v>0</v>
      </c>
      <c r="AK15" s="192">
        <f t="shared" si="18"/>
        <v>0</v>
      </c>
      <c r="AL15" s="222">
        <f t="shared" ref="AL15:AM15" si="72">AL24+AL38</f>
        <v>0</v>
      </c>
      <c r="AM15" s="223">
        <f t="shared" si="72"/>
        <v>0</v>
      </c>
      <c r="AN15" s="192">
        <f t="shared" si="20"/>
        <v>0</v>
      </c>
      <c r="AO15" s="222">
        <f t="shared" ref="AO15:AP15" si="73">AO24+AO38</f>
        <v>2392.4</v>
      </c>
      <c r="AP15" s="223">
        <f t="shared" si="73"/>
        <v>0</v>
      </c>
      <c r="AQ15" s="192">
        <f t="shared" si="22"/>
        <v>0</v>
      </c>
      <c r="AR15" s="408"/>
    </row>
    <row r="16" spans="1:44" s="211" customFormat="1" ht="30.75" customHeight="1">
      <c r="A16" s="386" t="s">
        <v>305</v>
      </c>
      <c r="B16" s="389"/>
      <c r="C16" s="390"/>
      <c r="D16" s="210" t="s">
        <v>41</v>
      </c>
      <c r="E16" s="224">
        <f>H16+K16+N16+Q16+T16+W16+Z16+AC16+AF16+AI16+AL16+AO16</f>
        <v>935.2</v>
      </c>
      <c r="F16" s="224">
        <f>I16+L16+O16+R16+U16+X16+AA16+AD16+AG16+AJ16+AM16+AP16</f>
        <v>935.2</v>
      </c>
      <c r="G16" s="224">
        <f t="shared" si="24"/>
        <v>100</v>
      </c>
      <c r="H16" s="224">
        <f t="shared" ref="H16:I16" si="74">H17+H18+H19</f>
        <v>0</v>
      </c>
      <c r="I16" s="224">
        <f t="shared" si="74"/>
        <v>0</v>
      </c>
      <c r="J16" s="224">
        <f t="shared" si="25"/>
        <v>0</v>
      </c>
      <c r="K16" s="224">
        <f t="shared" ref="K16:L16" si="75">K17+K18+K19</f>
        <v>0</v>
      </c>
      <c r="L16" s="224">
        <f t="shared" si="75"/>
        <v>0</v>
      </c>
      <c r="M16" s="224">
        <f t="shared" si="2"/>
        <v>0</v>
      </c>
      <c r="N16" s="224">
        <f t="shared" ref="N16:O16" si="76">N17+N18+N19</f>
        <v>0</v>
      </c>
      <c r="O16" s="224">
        <f t="shared" si="76"/>
        <v>0</v>
      </c>
      <c r="P16" s="224">
        <f t="shared" si="4"/>
        <v>0</v>
      </c>
      <c r="Q16" s="224">
        <f t="shared" ref="Q16:R16" si="77">Q17+Q18+Q19</f>
        <v>0</v>
      </c>
      <c r="R16" s="224">
        <f t="shared" si="77"/>
        <v>0</v>
      </c>
      <c r="S16" s="224">
        <f t="shared" si="6"/>
        <v>0</v>
      </c>
      <c r="T16" s="224">
        <f t="shared" ref="T16:U16" si="78">T17+T18+T19</f>
        <v>935.2</v>
      </c>
      <c r="U16" s="224">
        <f t="shared" si="78"/>
        <v>935.2</v>
      </c>
      <c r="V16" s="224">
        <f t="shared" si="8"/>
        <v>100</v>
      </c>
      <c r="W16" s="224">
        <f t="shared" ref="W16:X16" si="79">W17+W18+W19</f>
        <v>0</v>
      </c>
      <c r="X16" s="224">
        <f t="shared" si="79"/>
        <v>0</v>
      </c>
      <c r="Y16" s="224">
        <f t="shared" si="10"/>
        <v>0</v>
      </c>
      <c r="Z16" s="224">
        <f t="shared" ref="Z16:AA16" si="80">Z17+Z18+Z19</f>
        <v>0</v>
      </c>
      <c r="AA16" s="224">
        <f t="shared" si="80"/>
        <v>0</v>
      </c>
      <c r="AB16" s="224">
        <f t="shared" si="12"/>
        <v>0</v>
      </c>
      <c r="AC16" s="224">
        <f t="shared" ref="AC16:AD16" si="81">AC17+AC18+AC19</f>
        <v>0</v>
      </c>
      <c r="AD16" s="224">
        <f t="shared" si="81"/>
        <v>0</v>
      </c>
      <c r="AE16" s="224">
        <f t="shared" si="14"/>
        <v>0</v>
      </c>
      <c r="AF16" s="224">
        <f t="shared" ref="AF16:AG16" si="82">AF17+AF18+AF19</f>
        <v>0</v>
      </c>
      <c r="AG16" s="224">
        <f t="shared" si="82"/>
        <v>0</v>
      </c>
      <c r="AH16" s="224">
        <f t="shared" si="16"/>
        <v>0</v>
      </c>
      <c r="AI16" s="224">
        <f t="shared" ref="AI16:AJ16" si="83">AI17+AI18+AI19</f>
        <v>0</v>
      </c>
      <c r="AJ16" s="224">
        <f t="shared" si="83"/>
        <v>0</v>
      </c>
      <c r="AK16" s="224">
        <f t="shared" si="18"/>
        <v>0</v>
      </c>
      <c r="AL16" s="224">
        <f t="shared" ref="AL16:AM16" si="84">AL17+AL18+AL19</f>
        <v>0</v>
      </c>
      <c r="AM16" s="224">
        <f t="shared" si="84"/>
        <v>0</v>
      </c>
      <c r="AN16" s="224">
        <f t="shared" si="20"/>
        <v>0</v>
      </c>
      <c r="AO16" s="224">
        <f t="shared" ref="AO16:AP16" si="85">AO17+AO18+AO19</f>
        <v>0</v>
      </c>
      <c r="AP16" s="224">
        <f t="shared" si="85"/>
        <v>0</v>
      </c>
      <c r="AQ16" s="224">
        <f t="shared" si="22"/>
        <v>0</v>
      </c>
      <c r="AR16" s="342"/>
    </row>
    <row r="17" spans="1:44" ht="30.75" customHeight="1">
      <c r="A17" s="391"/>
      <c r="B17" s="392"/>
      <c r="C17" s="393"/>
      <c r="D17" s="172" t="s">
        <v>37</v>
      </c>
      <c r="E17" s="192">
        <f>H17+K17+N17+Q17+T17+W17+Z17+AC17+AF17+AI17+AL17+AO17</f>
        <v>310</v>
      </c>
      <c r="F17" s="192">
        <f>I17+L17+O17+R17+U17+X17+AA17+AD17+AG17+AJ17+AM17+AP17</f>
        <v>310</v>
      </c>
      <c r="G17" s="192">
        <f t="shared" si="24"/>
        <v>100</v>
      </c>
      <c r="H17" s="212">
        <f>H45+H41</f>
        <v>0</v>
      </c>
      <c r="I17" s="213">
        <f>I45+I41</f>
        <v>0</v>
      </c>
      <c r="J17" s="192">
        <f t="shared" si="25"/>
        <v>0</v>
      </c>
      <c r="K17" s="212">
        <f t="shared" ref="K17:L17" si="86">K45+K41</f>
        <v>0</v>
      </c>
      <c r="L17" s="213">
        <f t="shared" si="86"/>
        <v>0</v>
      </c>
      <c r="M17" s="192">
        <f t="shared" si="2"/>
        <v>0</v>
      </c>
      <c r="N17" s="212">
        <f t="shared" ref="N17:O17" si="87">N45+N41</f>
        <v>0</v>
      </c>
      <c r="O17" s="213">
        <f t="shared" si="87"/>
        <v>0</v>
      </c>
      <c r="P17" s="192">
        <f t="shared" si="4"/>
        <v>0</v>
      </c>
      <c r="Q17" s="212">
        <f t="shared" ref="Q17:R17" si="88">Q45+Q41</f>
        <v>0</v>
      </c>
      <c r="R17" s="213">
        <f t="shared" si="88"/>
        <v>0</v>
      </c>
      <c r="S17" s="192">
        <f t="shared" si="6"/>
        <v>0</v>
      </c>
      <c r="T17" s="212">
        <f t="shared" ref="T17:U17" si="89">T45+T41</f>
        <v>310</v>
      </c>
      <c r="U17" s="213">
        <f t="shared" si="89"/>
        <v>310</v>
      </c>
      <c r="V17" s="192">
        <f t="shared" si="8"/>
        <v>100</v>
      </c>
      <c r="W17" s="212">
        <f t="shared" ref="W17:X17" si="90">W45+W41</f>
        <v>0</v>
      </c>
      <c r="X17" s="213">
        <f t="shared" si="90"/>
        <v>0</v>
      </c>
      <c r="Y17" s="192">
        <f t="shared" si="10"/>
        <v>0</v>
      </c>
      <c r="Z17" s="212">
        <f t="shared" ref="Z17:AA17" si="91">Z45+Z41</f>
        <v>0</v>
      </c>
      <c r="AA17" s="213">
        <f t="shared" si="91"/>
        <v>0</v>
      </c>
      <c r="AB17" s="192">
        <f t="shared" si="12"/>
        <v>0</v>
      </c>
      <c r="AC17" s="212">
        <f t="shared" ref="AC17:AD17" si="92">AC45+AC41</f>
        <v>0</v>
      </c>
      <c r="AD17" s="213">
        <f t="shared" si="92"/>
        <v>0</v>
      </c>
      <c r="AE17" s="192">
        <f t="shared" si="14"/>
        <v>0</v>
      </c>
      <c r="AF17" s="212">
        <f t="shared" ref="AF17:AG17" si="93">AF45+AF41</f>
        <v>0</v>
      </c>
      <c r="AG17" s="213">
        <f t="shared" si="93"/>
        <v>0</v>
      </c>
      <c r="AH17" s="192">
        <f t="shared" si="16"/>
        <v>0</v>
      </c>
      <c r="AI17" s="212">
        <f t="shared" ref="AI17:AJ17" si="94">AI45+AI41</f>
        <v>0</v>
      </c>
      <c r="AJ17" s="213">
        <f t="shared" si="94"/>
        <v>0</v>
      </c>
      <c r="AK17" s="192">
        <f t="shared" si="18"/>
        <v>0</v>
      </c>
      <c r="AL17" s="212">
        <f t="shared" ref="AL17:AM17" si="95">AL45+AL41</f>
        <v>0</v>
      </c>
      <c r="AM17" s="213">
        <f t="shared" si="95"/>
        <v>0</v>
      </c>
      <c r="AN17" s="192">
        <f t="shared" si="20"/>
        <v>0</v>
      </c>
      <c r="AO17" s="212">
        <f t="shared" ref="AO17:AP17" si="96">AO45+AO41</f>
        <v>0</v>
      </c>
      <c r="AP17" s="213">
        <f t="shared" si="96"/>
        <v>0</v>
      </c>
      <c r="AQ17" s="192">
        <f t="shared" si="22"/>
        <v>0</v>
      </c>
      <c r="AR17" s="342"/>
    </row>
    <row r="18" spans="1:44" ht="39.75" customHeight="1">
      <c r="A18" s="391"/>
      <c r="B18" s="392"/>
      <c r="C18" s="393"/>
      <c r="D18" s="173" t="s">
        <v>2</v>
      </c>
      <c r="E18" s="192">
        <f t="shared" ref="E18:F19" si="97">H18+K18+N18+Q18+T18+W18+Z18+AC18+AF18+AI18+AL18+AO18</f>
        <v>484.9</v>
      </c>
      <c r="F18" s="192">
        <f t="shared" si="97"/>
        <v>484.9</v>
      </c>
      <c r="G18" s="192">
        <f t="shared" si="24"/>
        <v>100</v>
      </c>
      <c r="H18" s="212">
        <f>H42+H46</f>
        <v>0</v>
      </c>
      <c r="I18" s="213">
        <f>I42+I46</f>
        <v>0</v>
      </c>
      <c r="J18" s="192">
        <f t="shared" si="25"/>
        <v>0</v>
      </c>
      <c r="K18" s="212">
        <f t="shared" ref="K18:L18" si="98">K42+K46</f>
        <v>0</v>
      </c>
      <c r="L18" s="213">
        <f t="shared" si="98"/>
        <v>0</v>
      </c>
      <c r="M18" s="192">
        <f t="shared" si="2"/>
        <v>0</v>
      </c>
      <c r="N18" s="212">
        <f t="shared" ref="N18:O18" si="99">N42+N46</f>
        <v>0</v>
      </c>
      <c r="O18" s="213">
        <f t="shared" si="99"/>
        <v>0</v>
      </c>
      <c r="P18" s="192">
        <f t="shared" si="4"/>
        <v>0</v>
      </c>
      <c r="Q18" s="212">
        <f t="shared" ref="Q18:R18" si="100">Q42+Q46</f>
        <v>0</v>
      </c>
      <c r="R18" s="213">
        <f t="shared" si="100"/>
        <v>0</v>
      </c>
      <c r="S18" s="192">
        <f t="shared" si="6"/>
        <v>0</v>
      </c>
      <c r="T18" s="212">
        <f t="shared" ref="T18:U18" si="101">T42+T46</f>
        <v>484.9</v>
      </c>
      <c r="U18" s="213">
        <f t="shared" si="101"/>
        <v>484.9</v>
      </c>
      <c r="V18" s="192">
        <f t="shared" si="8"/>
        <v>100</v>
      </c>
      <c r="W18" s="212">
        <f t="shared" ref="W18:X18" si="102">W42+W46</f>
        <v>0</v>
      </c>
      <c r="X18" s="213">
        <f t="shared" si="102"/>
        <v>0</v>
      </c>
      <c r="Y18" s="192">
        <f t="shared" si="10"/>
        <v>0</v>
      </c>
      <c r="Z18" s="212">
        <f t="shared" ref="Z18:AA18" si="103">Z42+Z46</f>
        <v>0</v>
      </c>
      <c r="AA18" s="213">
        <f t="shared" si="103"/>
        <v>0</v>
      </c>
      <c r="AB18" s="192">
        <f t="shared" si="12"/>
        <v>0</v>
      </c>
      <c r="AC18" s="212">
        <f t="shared" ref="AC18:AD18" si="104">AC42+AC46</f>
        <v>0</v>
      </c>
      <c r="AD18" s="213">
        <f t="shared" si="104"/>
        <v>0</v>
      </c>
      <c r="AE18" s="192">
        <f t="shared" si="14"/>
        <v>0</v>
      </c>
      <c r="AF18" s="212">
        <f t="shared" ref="AF18:AG18" si="105">AF42+AF46</f>
        <v>0</v>
      </c>
      <c r="AG18" s="213">
        <f t="shared" si="105"/>
        <v>0</v>
      </c>
      <c r="AH18" s="192">
        <f t="shared" si="16"/>
        <v>0</v>
      </c>
      <c r="AI18" s="212">
        <f t="shared" ref="AI18:AJ18" si="106">AI42+AI46</f>
        <v>0</v>
      </c>
      <c r="AJ18" s="213">
        <f t="shared" si="106"/>
        <v>0</v>
      </c>
      <c r="AK18" s="192">
        <f t="shared" si="18"/>
        <v>0</v>
      </c>
      <c r="AL18" s="212">
        <f t="shared" ref="AL18:AM18" si="107">AL42+AL46</f>
        <v>0</v>
      </c>
      <c r="AM18" s="213">
        <f t="shared" si="107"/>
        <v>0</v>
      </c>
      <c r="AN18" s="192">
        <f t="shared" si="20"/>
        <v>0</v>
      </c>
      <c r="AO18" s="212">
        <f t="shared" ref="AO18:AP18" si="108">AO42+AO46</f>
        <v>0</v>
      </c>
      <c r="AP18" s="213">
        <f t="shared" si="108"/>
        <v>0</v>
      </c>
      <c r="AQ18" s="192">
        <f t="shared" si="22"/>
        <v>0</v>
      </c>
      <c r="AR18" s="342"/>
    </row>
    <row r="19" spans="1:44" ht="30.75" customHeight="1">
      <c r="A19" s="391"/>
      <c r="B19" s="392"/>
      <c r="C19" s="393"/>
      <c r="D19" s="183" t="s">
        <v>43</v>
      </c>
      <c r="E19" s="192">
        <f t="shared" si="97"/>
        <v>140.30000000000001</v>
      </c>
      <c r="F19" s="192">
        <f t="shared" si="97"/>
        <v>140.30000000000001</v>
      </c>
      <c r="G19" s="192">
        <f t="shared" si="24"/>
        <v>100</v>
      </c>
      <c r="H19" s="212">
        <f>H47</f>
        <v>0</v>
      </c>
      <c r="I19" s="213">
        <f>I47</f>
        <v>0</v>
      </c>
      <c r="J19" s="192">
        <f t="shared" si="25"/>
        <v>0</v>
      </c>
      <c r="K19" s="212">
        <f t="shared" ref="K19:L19" si="109">K47</f>
        <v>0</v>
      </c>
      <c r="L19" s="213">
        <f t="shared" si="109"/>
        <v>0</v>
      </c>
      <c r="M19" s="192">
        <f t="shared" si="2"/>
        <v>0</v>
      </c>
      <c r="N19" s="212">
        <f t="shared" ref="N19:O19" si="110">N47</f>
        <v>0</v>
      </c>
      <c r="O19" s="213">
        <f t="shared" si="110"/>
        <v>0</v>
      </c>
      <c r="P19" s="192">
        <f t="shared" si="4"/>
        <v>0</v>
      </c>
      <c r="Q19" s="212">
        <f t="shared" ref="Q19:R19" si="111">Q47</f>
        <v>0</v>
      </c>
      <c r="R19" s="213">
        <f t="shared" si="111"/>
        <v>0</v>
      </c>
      <c r="S19" s="192">
        <f t="shared" si="6"/>
        <v>0</v>
      </c>
      <c r="T19" s="212">
        <f t="shared" ref="T19:U19" si="112">T47</f>
        <v>140.30000000000001</v>
      </c>
      <c r="U19" s="213">
        <f t="shared" si="112"/>
        <v>140.30000000000001</v>
      </c>
      <c r="V19" s="192">
        <f t="shared" si="8"/>
        <v>100</v>
      </c>
      <c r="W19" s="212">
        <f t="shared" ref="W19:X19" si="113">W47</f>
        <v>0</v>
      </c>
      <c r="X19" s="213">
        <f t="shared" si="113"/>
        <v>0</v>
      </c>
      <c r="Y19" s="192">
        <f t="shared" si="10"/>
        <v>0</v>
      </c>
      <c r="Z19" s="212">
        <f t="shared" ref="Z19:AA19" si="114">Z47</f>
        <v>0</v>
      </c>
      <c r="AA19" s="213">
        <f t="shared" si="114"/>
        <v>0</v>
      </c>
      <c r="AB19" s="192">
        <f t="shared" si="12"/>
        <v>0</v>
      </c>
      <c r="AC19" s="212">
        <f t="shared" ref="AC19:AD19" si="115">AC47</f>
        <v>0</v>
      </c>
      <c r="AD19" s="213">
        <f t="shared" si="115"/>
        <v>0</v>
      </c>
      <c r="AE19" s="192">
        <f t="shared" si="14"/>
        <v>0</v>
      </c>
      <c r="AF19" s="212">
        <f t="shared" ref="AF19:AG19" si="116">AF47</f>
        <v>0</v>
      </c>
      <c r="AG19" s="213">
        <f t="shared" si="116"/>
        <v>0</v>
      </c>
      <c r="AH19" s="192">
        <f t="shared" si="16"/>
        <v>0</v>
      </c>
      <c r="AI19" s="212">
        <f t="shared" ref="AI19:AJ19" si="117">AI47</f>
        <v>0</v>
      </c>
      <c r="AJ19" s="213">
        <f t="shared" si="117"/>
        <v>0</v>
      </c>
      <c r="AK19" s="192">
        <f t="shared" si="18"/>
        <v>0</v>
      </c>
      <c r="AL19" s="212">
        <f t="shared" ref="AL19:AM19" si="118">AL47</f>
        <v>0</v>
      </c>
      <c r="AM19" s="213">
        <f t="shared" si="118"/>
        <v>0</v>
      </c>
      <c r="AN19" s="192">
        <f t="shared" si="20"/>
        <v>0</v>
      </c>
      <c r="AO19" s="212">
        <f t="shared" ref="AO19:AP19" si="119">AO47</f>
        <v>0</v>
      </c>
      <c r="AP19" s="213">
        <f t="shared" si="119"/>
        <v>0</v>
      </c>
      <c r="AQ19" s="192">
        <f t="shared" si="22"/>
        <v>0</v>
      </c>
      <c r="AR19" s="342"/>
    </row>
    <row r="20" spans="1:44" s="211" customFormat="1" ht="30.75" customHeight="1">
      <c r="A20" s="386" t="s">
        <v>306</v>
      </c>
      <c r="B20" s="364"/>
      <c r="C20" s="365"/>
      <c r="D20" s="227" t="s">
        <v>41</v>
      </c>
      <c r="E20" s="224">
        <f t="shared" ref="E20:F38" si="120">H20+K20+N20+Q20+T20+W20+Z20+AC20+AF20+AI20+AL20+AO20+E114</f>
        <v>4487.2</v>
      </c>
      <c r="F20" s="224">
        <f>I20+L20+O20+R20+U20+X20+AA20+AD20+AG20+AJ20+AM20+AP20+F114</f>
        <v>3435.8</v>
      </c>
      <c r="G20" s="224">
        <f t="shared" si="24"/>
        <v>76.568907113567491</v>
      </c>
      <c r="H20" s="224">
        <f t="shared" ref="H20:AQ20" si="121">H21+H22+H23+H24</f>
        <v>0</v>
      </c>
      <c r="I20" s="224">
        <f t="shared" si="121"/>
        <v>0</v>
      </c>
      <c r="J20" s="224">
        <f t="shared" si="25"/>
        <v>0</v>
      </c>
      <c r="K20" s="224">
        <f t="shared" si="121"/>
        <v>195</v>
      </c>
      <c r="L20" s="224">
        <f t="shared" si="121"/>
        <v>195</v>
      </c>
      <c r="M20" s="224">
        <f t="shared" si="121"/>
        <v>0</v>
      </c>
      <c r="N20" s="224">
        <f t="shared" si="121"/>
        <v>226</v>
      </c>
      <c r="O20" s="224">
        <f t="shared" si="121"/>
        <v>226</v>
      </c>
      <c r="P20" s="224">
        <f t="shared" si="121"/>
        <v>0</v>
      </c>
      <c r="Q20" s="224">
        <f t="shared" si="121"/>
        <v>799.9</v>
      </c>
      <c r="R20" s="224">
        <f t="shared" si="121"/>
        <v>799.9</v>
      </c>
      <c r="S20" s="224">
        <f t="shared" si="121"/>
        <v>0</v>
      </c>
      <c r="T20" s="224">
        <f t="shared" si="121"/>
        <v>1350.6999999999998</v>
      </c>
      <c r="U20" s="224">
        <f t="shared" si="121"/>
        <v>1350.6999999999998</v>
      </c>
      <c r="V20" s="224">
        <f t="shared" si="121"/>
        <v>0</v>
      </c>
      <c r="W20" s="224">
        <f t="shared" si="121"/>
        <v>661.69999999999993</v>
      </c>
      <c r="X20" s="224">
        <f t="shared" si="121"/>
        <v>661.7</v>
      </c>
      <c r="Y20" s="224">
        <f t="shared" si="121"/>
        <v>0</v>
      </c>
      <c r="Z20" s="224">
        <f t="shared" si="121"/>
        <v>7.3</v>
      </c>
      <c r="AA20" s="224">
        <f t="shared" si="121"/>
        <v>7.3</v>
      </c>
      <c r="AB20" s="224">
        <f t="shared" si="121"/>
        <v>0</v>
      </c>
      <c r="AC20" s="224">
        <f t="shared" si="121"/>
        <v>179.7</v>
      </c>
      <c r="AD20" s="224">
        <f t="shared" si="121"/>
        <v>179.7</v>
      </c>
      <c r="AE20" s="224">
        <f t="shared" si="121"/>
        <v>200</v>
      </c>
      <c r="AF20" s="224">
        <f t="shared" si="121"/>
        <v>15.5</v>
      </c>
      <c r="AG20" s="224">
        <f t="shared" si="121"/>
        <v>15.5</v>
      </c>
      <c r="AH20" s="224">
        <f t="shared" si="121"/>
        <v>0</v>
      </c>
      <c r="AI20" s="224">
        <f t="shared" si="121"/>
        <v>1051.4000000000001</v>
      </c>
      <c r="AJ20" s="224">
        <f t="shared" si="121"/>
        <v>0</v>
      </c>
      <c r="AK20" s="224">
        <f t="shared" si="121"/>
        <v>0</v>
      </c>
      <c r="AL20" s="224">
        <f t="shared" si="121"/>
        <v>0</v>
      </c>
      <c r="AM20" s="224">
        <f t="shared" si="121"/>
        <v>0</v>
      </c>
      <c r="AN20" s="224">
        <f t="shared" si="121"/>
        <v>0</v>
      </c>
      <c r="AO20" s="224">
        <f t="shared" si="121"/>
        <v>0</v>
      </c>
      <c r="AP20" s="224">
        <f t="shared" si="121"/>
        <v>0</v>
      </c>
      <c r="AQ20" s="224">
        <f t="shared" si="121"/>
        <v>0</v>
      </c>
      <c r="AR20" s="340"/>
    </row>
    <row r="21" spans="1:44" ht="30.75" customHeight="1">
      <c r="A21" s="387"/>
      <c r="B21" s="367"/>
      <c r="C21" s="368"/>
      <c r="D21" s="172" t="s">
        <v>37</v>
      </c>
      <c r="E21" s="192">
        <f t="shared" si="120"/>
        <v>55</v>
      </c>
      <c r="F21" s="192">
        <f t="shared" ref="F21:F24" si="122">I21+L21+O21+R21+U21+X21+AA21+AD21+AG21+AJ21+AM21+AP21+F115</f>
        <v>55</v>
      </c>
      <c r="G21" s="192">
        <f t="shared" si="24"/>
        <v>100</v>
      </c>
      <c r="H21" s="212">
        <f t="shared" ref="H21:I23" si="123">H65</f>
        <v>0</v>
      </c>
      <c r="I21" s="213">
        <f t="shared" si="123"/>
        <v>0</v>
      </c>
      <c r="J21" s="192">
        <f t="shared" si="25"/>
        <v>0</v>
      </c>
      <c r="K21" s="212">
        <f t="shared" ref="K21:L23" si="124">K65</f>
        <v>0</v>
      </c>
      <c r="L21" s="213">
        <f t="shared" si="124"/>
        <v>0</v>
      </c>
      <c r="M21" s="192"/>
      <c r="N21" s="212">
        <f t="shared" ref="N21:O23" si="125">N65</f>
        <v>0</v>
      </c>
      <c r="O21" s="213">
        <f t="shared" si="125"/>
        <v>0</v>
      </c>
      <c r="P21" s="192"/>
      <c r="Q21" s="212">
        <f t="shared" ref="Q21:R23" si="126">Q65</f>
        <v>0</v>
      </c>
      <c r="R21" s="213">
        <f t="shared" si="126"/>
        <v>0</v>
      </c>
      <c r="S21" s="192"/>
      <c r="T21" s="212">
        <f t="shared" ref="T21:U23" si="127">T65</f>
        <v>55</v>
      </c>
      <c r="U21" s="213">
        <f t="shared" si="127"/>
        <v>55</v>
      </c>
      <c r="V21" s="192"/>
      <c r="W21" s="212">
        <f t="shared" ref="W21:X23" si="128">W65</f>
        <v>0</v>
      </c>
      <c r="X21" s="213">
        <f t="shared" si="128"/>
        <v>0</v>
      </c>
      <c r="Y21" s="192"/>
      <c r="Z21" s="212">
        <f t="shared" ref="Z21:AA23" si="129">Z65</f>
        <v>0</v>
      </c>
      <c r="AA21" s="213">
        <f t="shared" si="129"/>
        <v>0</v>
      </c>
      <c r="AB21" s="214"/>
      <c r="AC21" s="212">
        <f t="shared" ref="AC21:AD23" si="130">AC65</f>
        <v>0</v>
      </c>
      <c r="AD21" s="213">
        <f t="shared" si="130"/>
        <v>0</v>
      </c>
      <c r="AE21" s="215"/>
      <c r="AF21" s="212">
        <f t="shared" ref="AF21:AG23" si="131">AF65</f>
        <v>0</v>
      </c>
      <c r="AG21" s="213">
        <f t="shared" si="131"/>
        <v>0</v>
      </c>
      <c r="AH21" s="214"/>
      <c r="AI21" s="212">
        <f t="shared" ref="AI21:AJ23" si="132">AI65</f>
        <v>0</v>
      </c>
      <c r="AJ21" s="213">
        <f t="shared" si="132"/>
        <v>0</v>
      </c>
      <c r="AK21" s="214"/>
      <c r="AL21" s="212">
        <f t="shared" ref="AL21:AM23" si="133">AL65</f>
        <v>0</v>
      </c>
      <c r="AM21" s="213">
        <f t="shared" si="133"/>
        <v>0</v>
      </c>
      <c r="AN21" s="214"/>
      <c r="AO21" s="212">
        <f t="shared" ref="AO21:AP23" si="134">AO65</f>
        <v>0</v>
      </c>
      <c r="AP21" s="213">
        <f t="shared" si="134"/>
        <v>0</v>
      </c>
      <c r="AQ21" s="192"/>
      <c r="AR21" s="340"/>
    </row>
    <row r="22" spans="1:44" ht="30.75" customHeight="1">
      <c r="A22" s="387"/>
      <c r="B22" s="367"/>
      <c r="C22" s="368"/>
      <c r="D22" s="173" t="s">
        <v>2</v>
      </c>
      <c r="E22" s="192">
        <f t="shared" si="120"/>
        <v>473620.84</v>
      </c>
      <c r="F22" s="192">
        <f t="shared" si="122"/>
        <v>340059.90000000008</v>
      </c>
      <c r="G22" s="192">
        <f t="shared" si="24"/>
        <v>71.800028900755308</v>
      </c>
      <c r="H22" s="216">
        <f t="shared" si="123"/>
        <v>0</v>
      </c>
      <c r="I22" s="217">
        <f t="shared" si="123"/>
        <v>0</v>
      </c>
      <c r="J22" s="192">
        <f t="shared" si="25"/>
        <v>0</v>
      </c>
      <c r="K22" s="216">
        <f t="shared" si="124"/>
        <v>0</v>
      </c>
      <c r="L22" s="217">
        <f t="shared" si="124"/>
        <v>0</v>
      </c>
      <c r="M22" s="199"/>
      <c r="N22" s="216">
        <f t="shared" si="125"/>
        <v>0</v>
      </c>
      <c r="O22" s="217">
        <f t="shared" si="125"/>
        <v>0</v>
      </c>
      <c r="P22" s="199"/>
      <c r="Q22" s="216">
        <f t="shared" si="126"/>
        <v>580</v>
      </c>
      <c r="R22" s="217">
        <f t="shared" si="126"/>
        <v>580</v>
      </c>
      <c r="S22" s="199"/>
      <c r="T22" s="216">
        <f t="shared" si="127"/>
        <v>225.60000000000002</v>
      </c>
      <c r="U22" s="217">
        <f t="shared" si="127"/>
        <v>225.60000000000002</v>
      </c>
      <c r="V22" s="199"/>
      <c r="W22" s="216">
        <f t="shared" si="128"/>
        <v>129.29999999999998</v>
      </c>
      <c r="X22" s="217">
        <f t="shared" si="128"/>
        <v>129.30000000000001</v>
      </c>
      <c r="Y22" s="199"/>
      <c r="Z22" s="216">
        <f t="shared" si="129"/>
        <v>6</v>
      </c>
      <c r="AA22" s="217">
        <f t="shared" si="129"/>
        <v>6</v>
      </c>
      <c r="AB22" s="218"/>
      <c r="AC22" s="216">
        <f t="shared" si="130"/>
        <v>143.6</v>
      </c>
      <c r="AD22" s="217">
        <f t="shared" si="130"/>
        <v>143.6</v>
      </c>
      <c r="AE22" s="192">
        <f t="shared" ref="AE22:AE24" si="135">IF(AD22,AD22/AC22*100,0)</f>
        <v>100</v>
      </c>
      <c r="AF22" s="216">
        <f t="shared" si="131"/>
        <v>12.4</v>
      </c>
      <c r="AG22" s="217">
        <f t="shared" si="131"/>
        <v>12.4</v>
      </c>
      <c r="AH22" s="218"/>
      <c r="AI22" s="216">
        <f t="shared" si="132"/>
        <v>100</v>
      </c>
      <c r="AJ22" s="217">
        <f t="shared" si="132"/>
        <v>0</v>
      </c>
      <c r="AK22" s="218"/>
      <c r="AL22" s="216">
        <f t="shared" si="133"/>
        <v>0</v>
      </c>
      <c r="AM22" s="217">
        <f t="shared" si="133"/>
        <v>0</v>
      </c>
      <c r="AN22" s="218"/>
      <c r="AO22" s="216">
        <f t="shared" si="134"/>
        <v>0</v>
      </c>
      <c r="AP22" s="217">
        <f t="shared" si="134"/>
        <v>0</v>
      </c>
      <c r="AQ22" s="199"/>
      <c r="AR22" s="340"/>
    </row>
    <row r="23" spans="1:44" ht="30.75" customHeight="1">
      <c r="A23" s="387"/>
      <c r="B23" s="367"/>
      <c r="C23" s="368"/>
      <c r="D23" s="174" t="s">
        <v>43</v>
      </c>
      <c r="E23" s="192">
        <f t="shared" si="120"/>
        <v>3290.3</v>
      </c>
      <c r="F23" s="192">
        <f t="shared" si="122"/>
        <v>2338.9</v>
      </c>
      <c r="G23" s="192">
        <f t="shared" si="24"/>
        <v>71.084703522475152</v>
      </c>
      <c r="H23" s="222">
        <f t="shared" si="123"/>
        <v>0</v>
      </c>
      <c r="I23" s="223">
        <f t="shared" si="123"/>
        <v>0</v>
      </c>
      <c r="J23" s="192">
        <f t="shared" si="25"/>
        <v>0</v>
      </c>
      <c r="K23" s="222">
        <f t="shared" si="124"/>
        <v>195</v>
      </c>
      <c r="L23" s="223">
        <f t="shared" si="124"/>
        <v>195</v>
      </c>
      <c r="M23" s="201"/>
      <c r="N23" s="222">
        <f t="shared" si="125"/>
        <v>226</v>
      </c>
      <c r="O23" s="223">
        <f t="shared" si="125"/>
        <v>226</v>
      </c>
      <c r="P23" s="201"/>
      <c r="Q23" s="222">
        <f t="shared" si="126"/>
        <v>219.9</v>
      </c>
      <c r="R23" s="223">
        <f t="shared" si="126"/>
        <v>219.9</v>
      </c>
      <c r="S23" s="201"/>
      <c r="T23" s="222">
        <f t="shared" si="127"/>
        <v>1070.0999999999999</v>
      </c>
      <c r="U23" s="223">
        <f t="shared" si="127"/>
        <v>1070.0999999999999</v>
      </c>
      <c r="V23" s="201"/>
      <c r="W23" s="222">
        <f t="shared" si="128"/>
        <v>532.4</v>
      </c>
      <c r="X23" s="223">
        <f t="shared" si="128"/>
        <v>532.4</v>
      </c>
      <c r="Y23" s="201"/>
      <c r="Z23" s="222">
        <f t="shared" si="129"/>
        <v>1.3</v>
      </c>
      <c r="AA23" s="223">
        <f t="shared" si="129"/>
        <v>1.3</v>
      </c>
      <c r="AB23" s="221"/>
      <c r="AC23" s="222">
        <f t="shared" si="130"/>
        <v>36.1</v>
      </c>
      <c r="AD23" s="223">
        <f t="shared" si="130"/>
        <v>36.1</v>
      </c>
      <c r="AE23" s="192">
        <f t="shared" si="135"/>
        <v>100</v>
      </c>
      <c r="AF23" s="222">
        <f t="shared" si="131"/>
        <v>3.1</v>
      </c>
      <c r="AG23" s="223">
        <f t="shared" si="131"/>
        <v>3.1</v>
      </c>
      <c r="AH23" s="221"/>
      <c r="AI23" s="222">
        <f t="shared" si="132"/>
        <v>951.40000000000009</v>
      </c>
      <c r="AJ23" s="223">
        <f t="shared" si="132"/>
        <v>0</v>
      </c>
      <c r="AK23" s="221"/>
      <c r="AL23" s="222">
        <f t="shared" si="133"/>
        <v>0</v>
      </c>
      <c r="AM23" s="223">
        <f t="shared" si="133"/>
        <v>0</v>
      </c>
      <c r="AN23" s="221"/>
      <c r="AO23" s="222">
        <f t="shared" si="134"/>
        <v>0</v>
      </c>
      <c r="AP23" s="223">
        <f t="shared" si="134"/>
        <v>0</v>
      </c>
      <c r="AQ23" s="201"/>
      <c r="AR23" s="340"/>
    </row>
    <row r="24" spans="1:44" ht="30.75" customHeight="1">
      <c r="A24" s="387"/>
      <c r="B24" s="388"/>
      <c r="C24" s="368"/>
      <c r="D24" s="175" t="s">
        <v>266</v>
      </c>
      <c r="E24" s="192">
        <f t="shared" si="120"/>
        <v>1434.2</v>
      </c>
      <c r="F24" s="192">
        <f t="shared" si="122"/>
        <v>1318.4</v>
      </c>
      <c r="G24" s="192">
        <f t="shared" si="24"/>
        <v>91.925812299539828</v>
      </c>
      <c r="H24" s="222">
        <v>0</v>
      </c>
      <c r="I24" s="223">
        <v>0</v>
      </c>
      <c r="J24" s="192">
        <f t="shared" si="25"/>
        <v>0</v>
      </c>
      <c r="K24" s="222">
        <v>0</v>
      </c>
      <c r="L24" s="223">
        <v>0</v>
      </c>
      <c r="M24" s="201"/>
      <c r="N24" s="222">
        <v>0</v>
      </c>
      <c r="O24" s="223">
        <v>0</v>
      </c>
      <c r="P24" s="201"/>
      <c r="Q24" s="222">
        <v>0</v>
      </c>
      <c r="R24" s="223">
        <v>0</v>
      </c>
      <c r="S24" s="201"/>
      <c r="T24" s="222">
        <v>0</v>
      </c>
      <c r="U24" s="223">
        <v>0</v>
      </c>
      <c r="V24" s="201"/>
      <c r="W24" s="222">
        <v>0</v>
      </c>
      <c r="X24" s="223">
        <v>0</v>
      </c>
      <c r="Y24" s="201"/>
      <c r="Z24" s="222">
        <v>0</v>
      </c>
      <c r="AA24" s="223">
        <v>0</v>
      </c>
      <c r="AB24" s="221"/>
      <c r="AC24" s="222">
        <v>0</v>
      </c>
      <c r="AD24" s="223">
        <v>0</v>
      </c>
      <c r="AE24" s="192">
        <f t="shared" si="135"/>
        <v>0</v>
      </c>
      <c r="AF24" s="222">
        <v>0</v>
      </c>
      <c r="AG24" s="223">
        <v>0</v>
      </c>
      <c r="AH24" s="221"/>
      <c r="AI24" s="222">
        <v>0</v>
      </c>
      <c r="AJ24" s="223">
        <v>0</v>
      </c>
      <c r="AK24" s="221"/>
      <c r="AL24" s="222">
        <v>0</v>
      </c>
      <c r="AM24" s="223">
        <v>0</v>
      </c>
      <c r="AN24" s="221"/>
      <c r="AO24" s="222">
        <v>0</v>
      </c>
      <c r="AP24" s="223">
        <v>0</v>
      </c>
      <c r="AQ24" s="201"/>
      <c r="AR24" s="341"/>
    </row>
    <row r="25" spans="1:44" s="211" customFormat="1" ht="27.75" customHeight="1">
      <c r="A25" s="386" t="s">
        <v>271</v>
      </c>
      <c r="B25" s="364"/>
      <c r="C25" s="365"/>
      <c r="D25" s="227" t="s">
        <v>41</v>
      </c>
      <c r="E25" s="224">
        <f>H25+K25+N25+Q25+T25+W25+Z25+AF25+AI25+AL25+AO25</f>
        <v>0</v>
      </c>
      <c r="F25" s="224">
        <f>I25+L25+O25+R25+U25+X25+AA25+AG25+AJ25+AM25+AP25</f>
        <v>0</v>
      </c>
      <c r="G25" s="224">
        <f t="shared" si="24"/>
        <v>0</v>
      </c>
      <c r="H25" s="224">
        <v>0</v>
      </c>
      <c r="I25" s="224">
        <v>0</v>
      </c>
      <c r="J25" s="224">
        <f t="shared" si="25"/>
        <v>0</v>
      </c>
      <c r="K25" s="224">
        <v>0</v>
      </c>
      <c r="L25" s="224">
        <v>0</v>
      </c>
      <c r="M25" s="224">
        <f t="shared" ref="M25:M29" si="136">IF(L25,L25/K25*100,0)</f>
        <v>0</v>
      </c>
      <c r="N25" s="224">
        <v>0</v>
      </c>
      <c r="O25" s="224">
        <v>0</v>
      </c>
      <c r="P25" s="224">
        <f t="shared" ref="P25:P29" si="137">IF(O25,O25/N25*100,0)</f>
        <v>0</v>
      </c>
      <c r="Q25" s="224">
        <v>0</v>
      </c>
      <c r="R25" s="224">
        <v>0</v>
      </c>
      <c r="S25" s="224">
        <f t="shared" ref="S25:S29" si="138">IF(R25,R25/Q25*100,0)</f>
        <v>0</v>
      </c>
      <c r="T25" s="224">
        <v>0</v>
      </c>
      <c r="U25" s="224">
        <v>0</v>
      </c>
      <c r="V25" s="224">
        <f t="shared" ref="V25:V29" si="139">IF(U25,U25/T25*100,0)</f>
        <v>0</v>
      </c>
      <c r="W25" s="224">
        <v>0</v>
      </c>
      <c r="X25" s="224">
        <v>0</v>
      </c>
      <c r="Y25" s="224">
        <f t="shared" ref="Y25:Y29" si="140">IF(X25,X25/W25*100,0)</f>
        <v>0</v>
      </c>
      <c r="Z25" s="224">
        <v>0</v>
      </c>
      <c r="AA25" s="224">
        <v>0</v>
      </c>
      <c r="AB25" s="224">
        <f t="shared" ref="AB25:AB29" si="141">IF(AA25,AA25/Z25*100,0)</f>
        <v>0</v>
      </c>
      <c r="AC25" s="224">
        <v>0</v>
      </c>
      <c r="AD25" s="224">
        <v>0</v>
      </c>
      <c r="AE25" s="224">
        <f t="shared" ref="AE25:AE29" si="142">IF(AD25,AD25/AC25*100,0)</f>
        <v>0</v>
      </c>
      <c r="AF25" s="224">
        <v>0</v>
      </c>
      <c r="AG25" s="224">
        <v>0</v>
      </c>
      <c r="AH25" s="224">
        <f t="shared" ref="AH25:AH29" si="143">IF(AG25,AG25/AF25*100,0)</f>
        <v>0</v>
      </c>
      <c r="AI25" s="224">
        <v>0</v>
      </c>
      <c r="AJ25" s="224">
        <v>0</v>
      </c>
      <c r="AK25" s="224">
        <f t="shared" ref="AK25:AK29" si="144">IF(AJ25,AJ25/AI25*100,0)</f>
        <v>0</v>
      </c>
      <c r="AL25" s="224">
        <v>0</v>
      </c>
      <c r="AM25" s="224">
        <v>0</v>
      </c>
      <c r="AN25" s="224">
        <f t="shared" ref="AN25:AN29" si="145">IF(AM25,AM25/AL25*100,0)</f>
        <v>0</v>
      </c>
      <c r="AO25" s="224">
        <v>0</v>
      </c>
      <c r="AP25" s="224">
        <v>0</v>
      </c>
      <c r="AQ25" s="224">
        <f t="shared" ref="AQ25:AQ29" si="146">IF(AP25,AP25/AO25*100,0)</f>
        <v>0</v>
      </c>
      <c r="AR25" s="337"/>
    </row>
    <row r="26" spans="1:44" ht="31.5">
      <c r="A26" s="387"/>
      <c r="B26" s="367"/>
      <c r="C26" s="368"/>
      <c r="D26" s="173" t="s">
        <v>37</v>
      </c>
      <c r="E26" s="192">
        <f>H26+K26+N26+Q26+T26+W26+Z26+AF26+AI26+AL26+AO26</f>
        <v>0</v>
      </c>
      <c r="F26" s="192">
        <f>I26+L26+O26+R26+U26+X26+AA26+AG26+AJ26+AM26+AP26</f>
        <v>0</v>
      </c>
      <c r="G26" s="192">
        <f t="shared" si="24"/>
        <v>0</v>
      </c>
      <c r="H26" s="205">
        <v>0</v>
      </c>
      <c r="I26" s="206">
        <v>0</v>
      </c>
      <c r="J26" s="192">
        <f t="shared" si="25"/>
        <v>0</v>
      </c>
      <c r="K26" s="205">
        <v>0</v>
      </c>
      <c r="L26" s="206">
        <v>0</v>
      </c>
      <c r="M26" s="192">
        <f t="shared" si="136"/>
        <v>0</v>
      </c>
      <c r="N26" s="205">
        <v>0</v>
      </c>
      <c r="O26" s="206">
        <v>0</v>
      </c>
      <c r="P26" s="192">
        <f t="shared" si="137"/>
        <v>0</v>
      </c>
      <c r="Q26" s="205">
        <v>0</v>
      </c>
      <c r="R26" s="206">
        <v>0</v>
      </c>
      <c r="S26" s="192">
        <f t="shared" si="138"/>
        <v>0</v>
      </c>
      <c r="T26" s="205">
        <v>0</v>
      </c>
      <c r="U26" s="206">
        <v>0</v>
      </c>
      <c r="V26" s="192">
        <f t="shared" si="139"/>
        <v>0</v>
      </c>
      <c r="W26" s="205">
        <v>0</v>
      </c>
      <c r="X26" s="206">
        <v>0</v>
      </c>
      <c r="Y26" s="192">
        <f t="shared" si="140"/>
        <v>0</v>
      </c>
      <c r="Z26" s="205">
        <v>0</v>
      </c>
      <c r="AA26" s="206">
        <v>0</v>
      </c>
      <c r="AB26" s="192">
        <f t="shared" si="141"/>
        <v>0</v>
      </c>
      <c r="AC26" s="205">
        <v>0</v>
      </c>
      <c r="AD26" s="206">
        <v>0</v>
      </c>
      <c r="AE26" s="192">
        <f t="shared" si="142"/>
        <v>0</v>
      </c>
      <c r="AF26" s="205">
        <v>0</v>
      </c>
      <c r="AG26" s="206">
        <v>0</v>
      </c>
      <c r="AH26" s="192">
        <f t="shared" si="143"/>
        <v>0</v>
      </c>
      <c r="AI26" s="205">
        <v>0</v>
      </c>
      <c r="AJ26" s="206">
        <v>0</v>
      </c>
      <c r="AK26" s="192">
        <f t="shared" si="144"/>
        <v>0</v>
      </c>
      <c r="AL26" s="205">
        <v>0</v>
      </c>
      <c r="AM26" s="206">
        <v>0</v>
      </c>
      <c r="AN26" s="192">
        <f t="shared" si="145"/>
        <v>0</v>
      </c>
      <c r="AO26" s="205">
        <v>0</v>
      </c>
      <c r="AP26" s="206">
        <v>0</v>
      </c>
      <c r="AQ26" s="192">
        <f t="shared" si="146"/>
        <v>0</v>
      </c>
      <c r="AR26" s="338"/>
    </row>
    <row r="27" spans="1:44" ht="36.75" customHeight="1">
      <c r="A27" s="387"/>
      <c r="B27" s="367"/>
      <c r="C27" s="368"/>
      <c r="D27" s="173" t="s">
        <v>2</v>
      </c>
      <c r="E27" s="192">
        <f t="shared" ref="E27:F34" si="147">H27+K27+N27+Q27+T27+W27+Z27+AF27+AI27+AL27+AO27</f>
        <v>0</v>
      </c>
      <c r="F27" s="192">
        <f t="shared" si="147"/>
        <v>0</v>
      </c>
      <c r="G27" s="192">
        <f t="shared" si="24"/>
        <v>0</v>
      </c>
      <c r="H27" s="205">
        <v>0</v>
      </c>
      <c r="I27" s="206">
        <v>0</v>
      </c>
      <c r="J27" s="192">
        <f t="shared" si="25"/>
        <v>0</v>
      </c>
      <c r="K27" s="205">
        <v>0</v>
      </c>
      <c r="L27" s="206">
        <v>0</v>
      </c>
      <c r="M27" s="192">
        <f t="shared" si="136"/>
        <v>0</v>
      </c>
      <c r="N27" s="205">
        <v>0</v>
      </c>
      <c r="O27" s="206">
        <v>0</v>
      </c>
      <c r="P27" s="192">
        <f t="shared" si="137"/>
        <v>0</v>
      </c>
      <c r="Q27" s="205">
        <v>0</v>
      </c>
      <c r="R27" s="206">
        <v>0</v>
      </c>
      <c r="S27" s="192">
        <f t="shared" si="138"/>
        <v>0</v>
      </c>
      <c r="T27" s="205">
        <v>0</v>
      </c>
      <c r="U27" s="206">
        <v>0</v>
      </c>
      <c r="V27" s="192">
        <f t="shared" si="139"/>
        <v>0</v>
      </c>
      <c r="W27" s="205">
        <v>0</v>
      </c>
      <c r="X27" s="206">
        <v>0</v>
      </c>
      <c r="Y27" s="192">
        <f t="shared" si="140"/>
        <v>0</v>
      </c>
      <c r="Z27" s="205">
        <v>0</v>
      </c>
      <c r="AA27" s="206">
        <v>0</v>
      </c>
      <c r="AB27" s="192">
        <f t="shared" si="141"/>
        <v>0</v>
      </c>
      <c r="AC27" s="205">
        <v>0</v>
      </c>
      <c r="AD27" s="206">
        <v>0</v>
      </c>
      <c r="AE27" s="192">
        <f t="shared" si="142"/>
        <v>0</v>
      </c>
      <c r="AF27" s="205">
        <v>0</v>
      </c>
      <c r="AG27" s="206">
        <v>0</v>
      </c>
      <c r="AH27" s="192">
        <f t="shared" si="143"/>
        <v>0</v>
      </c>
      <c r="AI27" s="205">
        <v>0</v>
      </c>
      <c r="AJ27" s="206">
        <v>0</v>
      </c>
      <c r="AK27" s="192">
        <f t="shared" si="144"/>
        <v>0</v>
      </c>
      <c r="AL27" s="205">
        <v>0</v>
      </c>
      <c r="AM27" s="206">
        <v>0</v>
      </c>
      <c r="AN27" s="192">
        <f t="shared" si="145"/>
        <v>0</v>
      </c>
      <c r="AO27" s="205">
        <v>0</v>
      </c>
      <c r="AP27" s="206">
        <v>0</v>
      </c>
      <c r="AQ27" s="192">
        <f t="shared" si="146"/>
        <v>0</v>
      </c>
      <c r="AR27" s="338"/>
    </row>
    <row r="28" spans="1:44" ht="24" customHeight="1">
      <c r="A28" s="387"/>
      <c r="B28" s="367"/>
      <c r="C28" s="368"/>
      <c r="D28" s="174" t="s">
        <v>43</v>
      </c>
      <c r="E28" s="192">
        <f t="shared" si="147"/>
        <v>0</v>
      </c>
      <c r="F28" s="192">
        <f t="shared" si="147"/>
        <v>0</v>
      </c>
      <c r="G28" s="192">
        <f t="shared" si="24"/>
        <v>0</v>
      </c>
      <c r="H28" s="205">
        <v>0</v>
      </c>
      <c r="I28" s="206">
        <v>0</v>
      </c>
      <c r="J28" s="192">
        <f t="shared" si="25"/>
        <v>0</v>
      </c>
      <c r="K28" s="205">
        <v>0</v>
      </c>
      <c r="L28" s="206">
        <v>0</v>
      </c>
      <c r="M28" s="192">
        <f t="shared" si="136"/>
        <v>0</v>
      </c>
      <c r="N28" s="205">
        <v>0</v>
      </c>
      <c r="O28" s="206">
        <v>0</v>
      </c>
      <c r="P28" s="192">
        <f t="shared" si="137"/>
        <v>0</v>
      </c>
      <c r="Q28" s="205">
        <v>0</v>
      </c>
      <c r="R28" s="206">
        <v>0</v>
      </c>
      <c r="S28" s="192">
        <f t="shared" si="138"/>
        <v>0</v>
      </c>
      <c r="T28" s="205">
        <v>0</v>
      </c>
      <c r="U28" s="206">
        <v>0</v>
      </c>
      <c r="V28" s="192">
        <f t="shared" si="139"/>
        <v>0</v>
      </c>
      <c r="W28" s="205">
        <v>0</v>
      </c>
      <c r="X28" s="206">
        <v>0</v>
      </c>
      <c r="Y28" s="192">
        <f t="shared" si="140"/>
        <v>0</v>
      </c>
      <c r="Z28" s="205">
        <v>0</v>
      </c>
      <c r="AA28" s="206">
        <v>0</v>
      </c>
      <c r="AB28" s="192">
        <f t="shared" si="141"/>
        <v>0</v>
      </c>
      <c r="AC28" s="205">
        <v>0</v>
      </c>
      <c r="AD28" s="206">
        <v>0</v>
      </c>
      <c r="AE28" s="192">
        <f t="shared" si="142"/>
        <v>0</v>
      </c>
      <c r="AF28" s="205">
        <v>0</v>
      </c>
      <c r="AG28" s="206">
        <v>0</v>
      </c>
      <c r="AH28" s="192">
        <f t="shared" si="143"/>
        <v>0</v>
      </c>
      <c r="AI28" s="205">
        <v>0</v>
      </c>
      <c r="AJ28" s="206">
        <v>0</v>
      </c>
      <c r="AK28" s="192">
        <f t="shared" si="144"/>
        <v>0</v>
      </c>
      <c r="AL28" s="205">
        <v>0</v>
      </c>
      <c r="AM28" s="206">
        <v>0</v>
      </c>
      <c r="AN28" s="192">
        <f t="shared" si="145"/>
        <v>0</v>
      </c>
      <c r="AO28" s="205">
        <v>0</v>
      </c>
      <c r="AP28" s="206">
        <v>0</v>
      </c>
      <c r="AQ28" s="192">
        <f t="shared" si="146"/>
        <v>0</v>
      </c>
      <c r="AR28" s="338"/>
    </row>
    <row r="29" spans="1:44" ht="34.9" customHeight="1">
      <c r="A29" s="387"/>
      <c r="B29" s="388"/>
      <c r="C29" s="368"/>
      <c r="D29" s="173" t="s">
        <v>266</v>
      </c>
      <c r="E29" s="192">
        <f t="shared" si="147"/>
        <v>0</v>
      </c>
      <c r="F29" s="192">
        <f t="shared" si="147"/>
        <v>0</v>
      </c>
      <c r="G29" s="192">
        <f t="shared" si="24"/>
        <v>0</v>
      </c>
      <c r="H29" s="205">
        <v>0</v>
      </c>
      <c r="I29" s="206">
        <v>0</v>
      </c>
      <c r="J29" s="192">
        <f t="shared" si="25"/>
        <v>0</v>
      </c>
      <c r="K29" s="205">
        <v>0</v>
      </c>
      <c r="L29" s="206">
        <v>0</v>
      </c>
      <c r="M29" s="192">
        <f t="shared" si="136"/>
        <v>0</v>
      </c>
      <c r="N29" s="205">
        <v>0</v>
      </c>
      <c r="O29" s="206">
        <v>0</v>
      </c>
      <c r="P29" s="192">
        <f t="shared" si="137"/>
        <v>0</v>
      </c>
      <c r="Q29" s="205">
        <v>0</v>
      </c>
      <c r="R29" s="206">
        <v>0</v>
      </c>
      <c r="S29" s="192">
        <f t="shared" si="138"/>
        <v>0</v>
      </c>
      <c r="T29" s="205">
        <v>0</v>
      </c>
      <c r="U29" s="206">
        <v>0</v>
      </c>
      <c r="V29" s="192">
        <f t="shared" si="139"/>
        <v>0</v>
      </c>
      <c r="W29" s="205">
        <v>0</v>
      </c>
      <c r="X29" s="206">
        <v>0</v>
      </c>
      <c r="Y29" s="192">
        <f t="shared" si="140"/>
        <v>0</v>
      </c>
      <c r="Z29" s="205">
        <v>0</v>
      </c>
      <c r="AA29" s="206">
        <v>0</v>
      </c>
      <c r="AB29" s="192">
        <f t="shared" si="141"/>
        <v>0</v>
      </c>
      <c r="AC29" s="205">
        <v>0</v>
      </c>
      <c r="AD29" s="206">
        <v>0</v>
      </c>
      <c r="AE29" s="192">
        <f t="shared" si="142"/>
        <v>0</v>
      </c>
      <c r="AF29" s="205">
        <v>0</v>
      </c>
      <c r="AG29" s="206">
        <v>0</v>
      </c>
      <c r="AH29" s="192">
        <f t="shared" si="143"/>
        <v>0</v>
      </c>
      <c r="AI29" s="205">
        <v>0</v>
      </c>
      <c r="AJ29" s="206">
        <v>0</v>
      </c>
      <c r="AK29" s="192">
        <f t="shared" si="144"/>
        <v>0</v>
      </c>
      <c r="AL29" s="205">
        <v>0</v>
      </c>
      <c r="AM29" s="206">
        <v>0</v>
      </c>
      <c r="AN29" s="192">
        <f t="shared" si="145"/>
        <v>0</v>
      </c>
      <c r="AO29" s="205">
        <v>0</v>
      </c>
      <c r="AP29" s="206">
        <v>0</v>
      </c>
      <c r="AQ29" s="192">
        <f t="shared" si="146"/>
        <v>0</v>
      </c>
      <c r="AR29" s="339"/>
    </row>
    <row r="30" spans="1:44" s="211" customFormat="1" ht="29.25" customHeight="1">
      <c r="A30" s="363" t="s">
        <v>270</v>
      </c>
      <c r="B30" s="364"/>
      <c r="C30" s="365"/>
      <c r="D30" s="227" t="s">
        <v>41</v>
      </c>
      <c r="E30" s="224">
        <f t="shared" si="147"/>
        <v>0</v>
      </c>
      <c r="F30" s="224">
        <f t="shared" si="147"/>
        <v>0</v>
      </c>
      <c r="G30" s="224">
        <f t="shared" si="24"/>
        <v>0</v>
      </c>
      <c r="H30" s="224">
        <f>SUM(H31:H34)</f>
        <v>0</v>
      </c>
      <c r="I30" s="224">
        <f>SUM(I31:I34)</f>
        <v>0</v>
      </c>
      <c r="J30" s="224">
        <f t="shared" si="25"/>
        <v>0</v>
      </c>
      <c r="K30" s="224">
        <f t="shared" ref="K30:L30" si="148">SUM(K31:K34)</f>
        <v>0</v>
      </c>
      <c r="L30" s="224">
        <f t="shared" si="148"/>
        <v>0</v>
      </c>
      <c r="M30" s="224">
        <f t="shared" ref="M30:M34" si="149">IF(L30,L30/K30*100,0)</f>
        <v>0</v>
      </c>
      <c r="N30" s="224">
        <f t="shared" ref="N30:O30" si="150">SUM(N31:N34)</f>
        <v>0</v>
      </c>
      <c r="O30" s="224">
        <f t="shared" si="150"/>
        <v>0</v>
      </c>
      <c r="P30" s="224">
        <f t="shared" ref="P30:P34" si="151">IF(O30,O30/N30*100,0)</f>
        <v>0</v>
      </c>
      <c r="Q30" s="224">
        <f t="shared" ref="Q30:R30" si="152">SUM(Q31:Q34)</f>
        <v>0</v>
      </c>
      <c r="R30" s="224">
        <f t="shared" si="152"/>
        <v>0</v>
      </c>
      <c r="S30" s="224">
        <f t="shared" ref="S30:S34" si="153">IF(R30,R30/Q30*100,0)</f>
        <v>0</v>
      </c>
      <c r="T30" s="224">
        <f t="shared" ref="T30:U30" si="154">SUM(T31:T34)</f>
        <v>0</v>
      </c>
      <c r="U30" s="224">
        <f t="shared" si="154"/>
        <v>0</v>
      </c>
      <c r="V30" s="224">
        <f t="shared" ref="V30:V34" si="155">IF(U30,U30/T30*100,0)</f>
        <v>0</v>
      </c>
      <c r="W30" s="224">
        <f t="shared" ref="W30:X30" si="156">SUM(W31:W34)</f>
        <v>0</v>
      </c>
      <c r="X30" s="224">
        <f t="shared" si="156"/>
        <v>0</v>
      </c>
      <c r="Y30" s="224">
        <f t="shared" ref="Y30:Y34" si="157">IF(X30,X30/W30*100,0)</f>
        <v>0</v>
      </c>
      <c r="Z30" s="224">
        <f t="shared" ref="Z30:AA30" si="158">SUM(Z31:Z34)</f>
        <v>0</v>
      </c>
      <c r="AA30" s="224">
        <f t="shared" si="158"/>
        <v>0</v>
      </c>
      <c r="AB30" s="224">
        <f t="shared" ref="AB30:AB34" si="159">IF(AA30,AA30/Z30*100,0)</f>
        <v>0</v>
      </c>
      <c r="AC30" s="224">
        <f t="shared" ref="AC30:AD30" si="160">SUM(AC31:AC34)</f>
        <v>0</v>
      </c>
      <c r="AD30" s="224">
        <f t="shared" si="160"/>
        <v>0</v>
      </c>
      <c r="AE30" s="224">
        <f t="shared" ref="AE30:AE34" si="161">IF(AD30,AD30/AC30*100,0)</f>
        <v>0</v>
      </c>
      <c r="AF30" s="224">
        <f t="shared" ref="AF30:AG30" si="162">SUM(AF31:AF34)</f>
        <v>0</v>
      </c>
      <c r="AG30" s="224">
        <f t="shared" si="162"/>
        <v>0</v>
      </c>
      <c r="AH30" s="224">
        <f t="shared" ref="AH30:AH34" si="163">IF(AG30,AG30/AF30*100,0)</f>
        <v>0</v>
      </c>
      <c r="AI30" s="224">
        <f t="shared" ref="AI30:AJ30" si="164">SUM(AI31:AI34)</f>
        <v>0</v>
      </c>
      <c r="AJ30" s="224">
        <f t="shared" si="164"/>
        <v>0</v>
      </c>
      <c r="AK30" s="224">
        <f t="shared" ref="AK30:AK34" si="165">IF(AJ30,AJ30/AI30*100,0)</f>
        <v>0</v>
      </c>
      <c r="AL30" s="224">
        <f t="shared" ref="AL30:AM30" si="166">SUM(AL31:AL34)</f>
        <v>0</v>
      </c>
      <c r="AM30" s="224">
        <f t="shared" si="166"/>
        <v>0</v>
      </c>
      <c r="AN30" s="224">
        <f t="shared" ref="AN30:AN34" si="167">IF(AM30,AM30/AL30*100,0)</f>
        <v>0</v>
      </c>
      <c r="AO30" s="224">
        <f t="shared" ref="AO30:AP30" si="168">SUM(AO31:AO34)</f>
        <v>0</v>
      </c>
      <c r="AP30" s="224">
        <f t="shared" si="168"/>
        <v>0</v>
      </c>
      <c r="AQ30" s="224">
        <f t="shared" ref="AQ30:AQ34" si="169">IF(AP30,AP30/AO30*100,0)</f>
        <v>0</v>
      </c>
      <c r="AR30" s="334"/>
    </row>
    <row r="31" spans="1:44" ht="42" customHeight="1">
      <c r="A31" s="366"/>
      <c r="B31" s="367"/>
      <c r="C31" s="368"/>
      <c r="D31" s="173" t="s">
        <v>37</v>
      </c>
      <c r="E31" s="192">
        <f t="shared" si="147"/>
        <v>0</v>
      </c>
      <c r="F31" s="192">
        <f t="shared" si="147"/>
        <v>0</v>
      </c>
      <c r="G31" s="192">
        <f t="shared" si="24"/>
        <v>0</v>
      </c>
      <c r="H31" s="205"/>
      <c r="I31" s="206"/>
      <c r="J31" s="192">
        <f t="shared" si="25"/>
        <v>0</v>
      </c>
      <c r="K31" s="205"/>
      <c r="L31" s="206"/>
      <c r="M31" s="192">
        <f t="shared" si="149"/>
        <v>0</v>
      </c>
      <c r="N31" s="205"/>
      <c r="O31" s="206"/>
      <c r="P31" s="192">
        <f t="shared" si="151"/>
        <v>0</v>
      </c>
      <c r="Q31" s="205"/>
      <c r="R31" s="206"/>
      <c r="S31" s="192">
        <f t="shared" si="153"/>
        <v>0</v>
      </c>
      <c r="T31" s="205"/>
      <c r="U31" s="206"/>
      <c r="V31" s="192">
        <f t="shared" si="155"/>
        <v>0</v>
      </c>
      <c r="W31" s="205"/>
      <c r="X31" s="206"/>
      <c r="Y31" s="192">
        <f t="shared" si="157"/>
        <v>0</v>
      </c>
      <c r="Z31" s="205"/>
      <c r="AA31" s="206"/>
      <c r="AB31" s="192">
        <f t="shared" si="159"/>
        <v>0</v>
      </c>
      <c r="AC31" s="205"/>
      <c r="AD31" s="206"/>
      <c r="AE31" s="192">
        <f t="shared" si="161"/>
        <v>0</v>
      </c>
      <c r="AF31" s="205"/>
      <c r="AG31" s="206"/>
      <c r="AH31" s="192">
        <f t="shared" si="163"/>
        <v>0</v>
      </c>
      <c r="AI31" s="205"/>
      <c r="AJ31" s="206"/>
      <c r="AK31" s="192">
        <f t="shared" si="165"/>
        <v>0</v>
      </c>
      <c r="AL31" s="205"/>
      <c r="AM31" s="206"/>
      <c r="AN31" s="192">
        <f t="shared" si="167"/>
        <v>0</v>
      </c>
      <c r="AO31" s="205"/>
      <c r="AP31" s="206"/>
      <c r="AQ31" s="192">
        <f t="shared" si="169"/>
        <v>0</v>
      </c>
      <c r="AR31" s="335"/>
    </row>
    <row r="32" spans="1:44" ht="39" customHeight="1">
      <c r="A32" s="366"/>
      <c r="B32" s="367"/>
      <c r="C32" s="368"/>
      <c r="D32" s="173" t="s">
        <v>2</v>
      </c>
      <c r="E32" s="192">
        <f t="shared" si="147"/>
        <v>0</v>
      </c>
      <c r="F32" s="192">
        <f t="shared" si="147"/>
        <v>0</v>
      </c>
      <c r="G32" s="192">
        <f t="shared" si="24"/>
        <v>0</v>
      </c>
      <c r="H32" s="205"/>
      <c r="I32" s="206"/>
      <c r="J32" s="192">
        <f t="shared" si="25"/>
        <v>0</v>
      </c>
      <c r="K32" s="205"/>
      <c r="L32" s="206"/>
      <c r="M32" s="192">
        <f t="shared" si="149"/>
        <v>0</v>
      </c>
      <c r="N32" s="205"/>
      <c r="O32" s="206"/>
      <c r="P32" s="192">
        <f t="shared" si="151"/>
        <v>0</v>
      </c>
      <c r="Q32" s="205"/>
      <c r="R32" s="206"/>
      <c r="S32" s="192">
        <f t="shared" si="153"/>
        <v>0</v>
      </c>
      <c r="T32" s="205"/>
      <c r="U32" s="206"/>
      <c r="V32" s="192">
        <f t="shared" si="155"/>
        <v>0</v>
      </c>
      <c r="W32" s="205"/>
      <c r="X32" s="206"/>
      <c r="Y32" s="192">
        <f t="shared" si="157"/>
        <v>0</v>
      </c>
      <c r="Z32" s="205"/>
      <c r="AA32" s="206"/>
      <c r="AB32" s="192">
        <f t="shared" si="159"/>
        <v>0</v>
      </c>
      <c r="AC32" s="205"/>
      <c r="AD32" s="206"/>
      <c r="AE32" s="192">
        <f t="shared" si="161"/>
        <v>0</v>
      </c>
      <c r="AF32" s="205"/>
      <c r="AG32" s="206"/>
      <c r="AH32" s="192">
        <f t="shared" si="163"/>
        <v>0</v>
      </c>
      <c r="AI32" s="205"/>
      <c r="AJ32" s="206"/>
      <c r="AK32" s="192">
        <f t="shared" si="165"/>
        <v>0</v>
      </c>
      <c r="AL32" s="205"/>
      <c r="AM32" s="206"/>
      <c r="AN32" s="192">
        <f t="shared" si="167"/>
        <v>0</v>
      </c>
      <c r="AO32" s="205"/>
      <c r="AP32" s="206"/>
      <c r="AQ32" s="192">
        <f t="shared" si="169"/>
        <v>0</v>
      </c>
      <c r="AR32" s="335"/>
    </row>
    <row r="33" spans="1:44" ht="22.5" customHeight="1">
      <c r="A33" s="366"/>
      <c r="B33" s="367"/>
      <c r="C33" s="368"/>
      <c r="D33" s="174" t="s">
        <v>43</v>
      </c>
      <c r="E33" s="192">
        <f t="shared" si="147"/>
        <v>0</v>
      </c>
      <c r="F33" s="192">
        <f t="shared" si="147"/>
        <v>0</v>
      </c>
      <c r="G33" s="192">
        <f t="shared" si="24"/>
        <v>0</v>
      </c>
      <c r="H33" s="205"/>
      <c r="I33" s="206"/>
      <c r="J33" s="192">
        <f t="shared" si="25"/>
        <v>0</v>
      </c>
      <c r="K33" s="205"/>
      <c r="L33" s="206"/>
      <c r="M33" s="192">
        <f t="shared" si="149"/>
        <v>0</v>
      </c>
      <c r="N33" s="205"/>
      <c r="O33" s="206"/>
      <c r="P33" s="192">
        <f t="shared" si="151"/>
        <v>0</v>
      </c>
      <c r="Q33" s="205"/>
      <c r="R33" s="206"/>
      <c r="S33" s="192">
        <f t="shared" si="153"/>
        <v>0</v>
      </c>
      <c r="T33" s="205"/>
      <c r="U33" s="206"/>
      <c r="V33" s="192">
        <f t="shared" si="155"/>
        <v>0</v>
      </c>
      <c r="W33" s="205"/>
      <c r="X33" s="206"/>
      <c r="Y33" s="192">
        <f t="shared" si="157"/>
        <v>0</v>
      </c>
      <c r="Z33" s="205"/>
      <c r="AA33" s="206"/>
      <c r="AB33" s="192">
        <f t="shared" si="159"/>
        <v>0</v>
      </c>
      <c r="AC33" s="205"/>
      <c r="AD33" s="206"/>
      <c r="AE33" s="192">
        <f t="shared" si="161"/>
        <v>0</v>
      </c>
      <c r="AF33" s="205"/>
      <c r="AG33" s="206"/>
      <c r="AH33" s="192">
        <f t="shared" si="163"/>
        <v>0</v>
      </c>
      <c r="AI33" s="205"/>
      <c r="AJ33" s="206"/>
      <c r="AK33" s="192">
        <f t="shared" si="165"/>
        <v>0</v>
      </c>
      <c r="AL33" s="205"/>
      <c r="AM33" s="206"/>
      <c r="AN33" s="192">
        <f t="shared" si="167"/>
        <v>0</v>
      </c>
      <c r="AO33" s="205"/>
      <c r="AP33" s="206"/>
      <c r="AQ33" s="192">
        <f t="shared" si="169"/>
        <v>0</v>
      </c>
      <c r="AR33" s="335"/>
    </row>
    <row r="34" spans="1:44" ht="37.15" customHeight="1">
      <c r="A34" s="369"/>
      <c r="B34" s="370"/>
      <c r="C34" s="371"/>
      <c r="D34" s="173" t="s">
        <v>266</v>
      </c>
      <c r="E34" s="192">
        <f t="shared" si="147"/>
        <v>0</v>
      </c>
      <c r="F34" s="192">
        <f t="shared" si="147"/>
        <v>0</v>
      </c>
      <c r="G34" s="192">
        <f t="shared" si="24"/>
        <v>0</v>
      </c>
      <c r="H34" s="205"/>
      <c r="I34" s="206"/>
      <c r="J34" s="192">
        <f t="shared" si="25"/>
        <v>0</v>
      </c>
      <c r="K34" s="205"/>
      <c r="L34" s="206"/>
      <c r="M34" s="192">
        <f t="shared" si="149"/>
        <v>0</v>
      </c>
      <c r="N34" s="205"/>
      <c r="O34" s="206"/>
      <c r="P34" s="192">
        <f t="shared" si="151"/>
        <v>0</v>
      </c>
      <c r="Q34" s="205"/>
      <c r="R34" s="206"/>
      <c r="S34" s="192">
        <f t="shared" si="153"/>
        <v>0</v>
      </c>
      <c r="T34" s="205"/>
      <c r="U34" s="206"/>
      <c r="V34" s="192">
        <f t="shared" si="155"/>
        <v>0</v>
      </c>
      <c r="W34" s="205"/>
      <c r="X34" s="206"/>
      <c r="Y34" s="192">
        <f t="shared" si="157"/>
        <v>0</v>
      </c>
      <c r="Z34" s="205"/>
      <c r="AA34" s="206"/>
      <c r="AB34" s="192">
        <f t="shared" si="159"/>
        <v>0</v>
      </c>
      <c r="AC34" s="205"/>
      <c r="AD34" s="206"/>
      <c r="AE34" s="192">
        <f t="shared" si="161"/>
        <v>0</v>
      </c>
      <c r="AF34" s="205"/>
      <c r="AG34" s="206"/>
      <c r="AH34" s="192">
        <f t="shared" si="163"/>
        <v>0</v>
      </c>
      <c r="AI34" s="205"/>
      <c r="AJ34" s="206"/>
      <c r="AK34" s="192">
        <f t="shared" si="165"/>
        <v>0</v>
      </c>
      <c r="AL34" s="205"/>
      <c r="AM34" s="206"/>
      <c r="AN34" s="192">
        <f t="shared" si="167"/>
        <v>0</v>
      </c>
      <c r="AO34" s="205"/>
      <c r="AP34" s="206"/>
      <c r="AQ34" s="192">
        <f t="shared" si="169"/>
        <v>0</v>
      </c>
      <c r="AR34" s="336"/>
    </row>
    <row r="35" spans="1:44" s="211" customFormat="1" ht="25.5" customHeight="1">
      <c r="A35" s="363" t="s">
        <v>269</v>
      </c>
      <c r="B35" s="416"/>
      <c r="C35" s="417"/>
      <c r="D35" s="227" t="s">
        <v>41</v>
      </c>
      <c r="E35" s="224">
        <f t="shared" si="120"/>
        <v>467936.74000000005</v>
      </c>
      <c r="F35" s="224">
        <f t="shared" si="120"/>
        <v>335527.2</v>
      </c>
      <c r="G35" s="224">
        <f t="shared" si="24"/>
        <v>71.703538388543706</v>
      </c>
      <c r="H35" s="224">
        <f>SUM(H36:H38)</f>
        <v>40292.9</v>
      </c>
      <c r="I35" s="224">
        <f>SUM(I36:I38)</f>
        <v>40292.9</v>
      </c>
      <c r="J35" s="224">
        <f t="shared" si="25"/>
        <v>100</v>
      </c>
      <c r="K35" s="224">
        <f t="shared" ref="K35:L35" si="170">SUM(K36:K38)</f>
        <v>35062</v>
      </c>
      <c r="L35" s="224">
        <f t="shared" si="170"/>
        <v>35062</v>
      </c>
      <c r="M35" s="224">
        <f t="shared" ref="M35:M38" si="171">IF(L35,L35/K35*100,0)</f>
        <v>100</v>
      </c>
      <c r="N35" s="224">
        <f t="shared" ref="N35:O35" si="172">SUM(N36:N38)</f>
        <v>23100.799999999999</v>
      </c>
      <c r="O35" s="224">
        <f t="shared" si="172"/>
        <v>23100.799999999999</v>
      </c>
      <c r="P35" s="224">
        <f t="shared" ref="P35:P38" si="173">IF(O35,O35/N35*100,0)</f>
        <v>100</v>
      </c>
      <c r="Q35" s="224">
        <f t="shared" ref="Q35:R35" si="174">SUM(Q36:Q38)</f>
        <v>46991.899999999994</v>
      </c>
      <c r="R35" s="224">
        <f t="shared" si="174"/>
        <v>46991.899999999994</v>
      </c>
      <c r="S35" s="224">
        <f t="shared" ref="S35:S38" si="175">IF(R35,R35/Q35*100,0)</f>
        <v>100</v>
      </c>
      <c r="T35" s="224">
        <f t="shared" ref="T35:U35" si="176">SUM(T36:T38)</f>
        <v>52110.700000000004</v>
      </c>
      <c r="U35" s="224">
        <f t="shared" si="176"/>
        <v>52110.700000000004</v>
      </c>
      <c r="V35" s="224">
        <f t="shared" ref="V35:V38" si="177">IF(U35,U35/T35*100,0)</f>
        <v>100</v>
      </c>
      <c r="W35" s="224">
        <f t="shared" ref="W35:X35" si="178">SUM(W36:W38)</f>
        <v>32288.899999999998</v>
      </c>
      <c r="X35" s="224">
        <f t="shared" si="178"/>
        <v>32288.899999999998</v>
      </c>
      <c r="Y35" s="224">
        <f t="shared" ref="Y35:Y38" si="179">IF(X35,X35/W35*100,0)</f>
        <v>100</v>
      </c>
      <c r="Z35" s="224">
        <f t="shared" ref="Z35:AA35" si="180">SUM(Z36:Z38)</f>
        <v>54726.8</v>
      </c>
      <c r="AA35" s="224">
        <f t="shared" si="180"/>
        <v>54726.8</v>
      </c>
      <c r="AB35" s="224">
        <f t="shared" ref="AB35:AB38" si="181">IF(AA35,AA35/Z35*100,0)</f>
        <v>100</v>
      </c>
      <c r="AC35" s="224">
        <f t="shared" ref="AC35:AD35" si="182">SUM(AC36:AC38)</f>
        <v>14524.4</v>
      </c>
      <c r="AD35" s="224">
        <f t="shared" si="182"/>
        <v>14524.4</v>
      </c>
      <c r="AE35" s="224">
        <f t="shared" ref="AE35:AE38" si="183">IF(AD35,AD35/AC35*100,0)</f>
        <v>100</v>
      </c>
      <c r="AF35" s="224">
        <f t="shared" ref="AF35:AG35" si="184">SUM(AF36:AF38)</f>
        <v>36428.800000000003</v>
      </c>
      <c r="AG35" s="224">
        <f t="shared" si="184"/>
        <v>36428.800000000003</v>
      </c>
      <c r="AH35" s="224">
        <f t="shared" ref="AH35:AH38" si="185">IF(AG35,AG35/AF35*100,0)</f>
        <v>100</v>
      </c>
      <c r="AI35" s="224">
        <f t="shared" ref="AI35:AJ35" si="186">SUM(AI36:AI38)</f>
        <v>32265.399999999998</v>
      </c>
      <c r="AJ35" s="224">
        <f t="shared" si="186"/>
        <v>0</v>
      </c>
      <c r="AK35" s="224">
        <f t="shared" ref="AK35:AK38" si="187">IF(AJ35,AJ35/AI35*100,0)</f>
        <v>0</v>
      </c>
      <c r="AL35" s="224">
        <f t="shared" ref="AL35:AM35" si="188">SUM(AL36:AL38)</f>
        <v>38360.699999999997</v>
      </c>
      <c r="AM35" s="224">
        <f t="shared" si="188"/>
        <v>0</v>
      </c>
      <c r="AN35" s="224">
        <f t="shared" ref="AN35:AN38" si="189">IF(AM35,AM35/AL35*100,0)</f>
        <v>0</v>
      </c>
      <c r="AO35" s="224">
        <f t="shared" ref="AO35:AP35" si="190">SUM(AO36:AO38)</f>
        <v>61783.439999999995</v>
      </c>
      <c r="AP35" s="224">
        <f t="shared" si="190"/>
        <v>0</v>
      </c>
      <c r="AQ35" s="224">
        <f t="shared" ref="AQ35:AQ38" si="191">IF(AP35,AP35/AO35*100,0)</f>
        <v>0</v>
      </c>
      <c r="AR35" s="331"/>
    </row>
    <row r="36" spans="1:44" ht="51.75" customHeight="1">
      <c r="A36" s="418"/>
      <c r="B36" s="419"/>
      <c r="C36" s="420"/>
      <c r="D36" s="173" t="s">
        <v>2</v>
      </c>
      <c r="E36" s="192">
        <f t="shared" si="120"/>
        <v>237.30000000000004</v>
      </c>
      <c r="F36" s="192">
        <f t="shared" si="120"/>
        <v>221.50000000000003</v>
      </c>
      <c r="G36" s="192">
        <f t="shared" si="24"/>
        <v>93.341761483354404</v>
      </c>
      <c r="H36" s="205">
        <f>H107</f>
        <v>0</v>
      </c>
      <c r="I36" s="206">
        <f>I107</f>
        <v>0</v>
      </c>
      <c r="J36" s="192">
        <f t="shared" si="25"/>
        <v>0</v>
      </c>
      <c r="K36" s="205">
        <f t="shared" ref="K36:L36" si="192">K107</f>
        <v>0</v>
      </c>
      <c r="L36" s="206">
        <f t="shared" si="192"/>
        <v>0</v>
      </c>
      <c r="M36" s="192">
        <f t="shared" si="171"/>
        <v>0</v>
      </c>
      <c r="N36" s="205">
        <f t="shared" ref="N36:O36" si="193">N107</f>
        <v>8.5</v>
      </c>
      <c r="O36" s="206">
        <f t="shared" si="193"/>
        <v>8.5</v>
      </c>
      <c r="P36" s="192">
        <f t="shared" si="173"/>
        <v>100</v>
      </c>
      <c r="Q36" s="205">
        <f t="shared" ref="Q36:R36" si="194">Q107</f>
        <v>45.1</v>
      </c>
      <c r="R36" s="206">
        <f t="shared" si="194"/>
        <v>45.1</v>
      </c>
      <c r="S36" s="192">
        <f t="shared" si="175"/>
        <v>100</v>
      </c>
      <c r="T36" s="205">
        <f t="shared" ref="T36:U36" si="195">T107</f>
        <v>50.300000000000011</v>
      </c>
      <c r="U36" s="206">
        <f t="shared" si="195"/>
        <v>50.3</v>
      </c>
      <c r="V36" s="192">
        <f t="shared" si="177"/>
        <v>99.999999999999972</v>
      </c>
      <c r="W36" s="205">
        <f t="shared" ref="W36:X36" si="196">W107</f>
        <v>3.9</v>
      </c>
      <c r="X36" s="206">
        <f t="shared" si="196"/>
        <v>3.9</v>
      </c>
      <c r="Y36" s="192">
        <f t="shared" si="179"/>
        <v>100</v>
      </c>
      <c r="Z36" s="205">
        <f t="shared" ref="Z36:AA36" si="197">Z107</f>
        <v>39.299999999999997</v>
      </c>
      <c r="AA36" s="206">
        <f t="shared" si="197"/>
        <v>39.299999999999997</v>
      </c>
      <c r="AB36" s="192">
        <f t="shared" si="181"/>
        <v>100</v>
      </c>
      <c r="AC36" s="205">
        <f t="shared" ref="AC36:AD36" si="198">AC107</f>
        <v>55.599999999999994</v>
      </c>
      <c r="AD36" s="206">
        <f t="shared" si="198"/>
        <v>55.6</v>
      </c>
      <c r="AE36" s="192">
        <f t="shared" si="183"/>
        <v>100.00000000000003</v>
      </c>
      <c r="AF36" s="205">
        <f t="shared" ref="AF36:AG36" si="199">AF107</f>
        <v>18.8</v>
      </c>
      <c r="AG36" s="206">
        <f t="shared" si="199"/>
        <v>18.8</v>
      </c>
      <c r="AH36" s="192">
        <f t="shared" si="185"/>
        <v>100</v>
      </c>
      <c r="AI36" s="205">
        <f t="shared" ref="AI36:AJ36" si="200">AI107</f>
        <v>15.8</v>
      </c>
      <c r="AJ36" s="206">
        <f t="shared" si="200"/>
        <v>0</v>
      </c>
      <c r="AK36" s="192">
        <f t="shared" si="187"/>
        <v>0</v>
      </c>
      <c r="AL36" s="205">
        <f t="shared" ref="AL36:AM36" si="201">AL107</f>
        <v>0</v>
      </c>
      <c r="AM36" s="206">
        <f t="shared" si="201"/>
        <v>0</v>
      </c>
      <c r="AN36" s="192">
        <f t="shared" si="189"/>
        <v>0</v>
      </c>
      <c r="AO36" s="205">
        <f t="shared" ref="AO36:AP36" si="202">AO107</f>
        <v>0</v>
      </c>
      <c r="AP36" s="206">
        <f t="shared" si="202"/>
        <v>0</v>
      </c>
      <c r="AQ36" s="192">
        <f t="shared" si="191"/>
        <v>0</v>
      </c>
      <c r="AR36" s="332"/>
    </row>
    <row r="37" spans="1:44" ht="26.25" customHeight="1">
      <c r="A37" s="418"/>
      <c r="B37" s="419"/>
      <c r="C37" s="420"/>
      <c r="D37" s="174" t="s">
        <v>43</v>
      </c>
      <c r="E37" s="192">
        <f t="shared" si="120"/>
        <v>458184.63999999996</v>
      </c>
      <c r="F37" s="192">
        <f t="shared" si="120"/>
        <v>328183.3</v>
      </c>
      <c r="G37" s="192">
        <f t="shared" si="24"/>
        <v>71.626866409140206</v>
      </c>
      <c r="H37" s="205">
        <f t="shared" ref="H37:I38" si="203">H108</f>
        <v>40292.9</v>
      </c>
      <c r="I37" s="206">
        <f t="shared" si="203"/>
        <v>40292.9</v>
      </c>
      <c r="J37" s="192">
        <f t="shared" si="25"/>
        <v>100</v>
      </c>
      <c r="K37" s="205">
        <f t="shared" ref="K37:L37" si="204">K108</f>
        <v>33160.400000000001</v>
      </c>
      <c r="L37" s="206">
        <f t="shared" si="204"/>
        <v>33160.400000000001</v>
      </c>
      <c r="M37" s="192">
        <f t="shared" si="171"/>
        <v>100</v>
      </c>
      <c r="N37" s="205">
        <f t="shared" ref="N37:O37" si="205">N108</f>
        <v>23011</v>
      </c>
      <c r="O37" s="206">
        <f t="shared" si="205"/>
        <v>23011</v>
      </c>
      <c r="P37" s="192">
        <f t="shared" si="173"/>
        <v>100</v>
      </c>
      <c r="Q37" s="205">
        <f t="shared" ref="Q37:R37" si="206">Q108</f>
        <v>46211.7</v>
      </c>
      <c r="R37" s="206">
        <f t="shared" si="206"/>
        <v>46211.7</v>
      </c>
      <c r="S37" s="192">
        <f t="shared" si="175"/>
        <v>100</v>
      </c>
      <c r="T37" s="205">
        <f t="shared" ref="T37:U37" si="207">T108</f>
        <v>52060.4</v>
      </c>
      <c r="U37" s="206">
        <f t="shared" si="207"/>
        <v>52060.4</v>
      </c>
      <c r="V37" s="192">
        <f t="shared" si="177"/>
        <v>100</v>
      </c>
      <c r="W37" s="205">
        <f t="shared" ref="W37:X37" si="208">W108</f>
        <v>29027.899999999998</v>
      </c>
      <c r="X37" s="206">
        <f t="shared" si="208"/>
        <v>29027.899999999998</v>
      </c>
      <c r="Y37" s="192">
        <f t="shared" si="179"/>
        <v>100</v>
      </c>
      <c r="Z37" s="205">
        <f t="shared" ref="Z37:AA37" si="209">Z108</f>
        <v>54255.8</v>
      </c>
      <c r="AA37" s="206">
        <f t="shared" si="209"/>
        <v>54255.8</v>
      </c>
      <c r="AB37" s="192">
        <f t="shared" si="181"/>
        <v>100</v>
      </c>
      <c r="AC37" s="205">
        <f t="shared" ref="AC37:AD37" si="210">AC108</f>
        <v>14452.3</v>
      </c>
      <c r="AD37" s="206">
        <f t="shared" si="210"/>
        <v>14452.3</v>
      </c>
      <c r="AE37" s="192">
        <f t="shared" si="183"/>
        <v>100</v>
      </c>
      <c r="AF37" s="205">
        <f t="shared" ref="AF37:AG37" si="211">AF108</f>
        <v>35710.9</v>
      </c>
      <c r="AG37" s="206">
        <f t="shared" si="211"/>
        <v>35710.9</v>
      </c>
      <c r="AH37" s="192">
        <f t="shared" si="185"/>
        <v>100</v>
      </c>
      <c r="AI37" s="205">
        <f t="shared" ref="AI37:AJ37" si="212">AI108</f>
        <v>32249.599999999999</v>
      </c>
      <c r="AJ37" s="206">
        <f t="shared" si="212"/>
        <v>0</v>
      </c>
      <c r="AK37" s="192">
        <f t="shared" si="187"/>
        <v>0</v>
      </c>
      <c r="AL37" s="205">
        <f t="shared" ref="AL37:AM37" si="213">AL108</f>
        <v>38360.699999999997</v>
      </c>
      <c r="AM37" s="206">
        <f t="shared" si="213"/>
        <v>0</v>
      </c>
      <c r="AN37" s="192">
        <f t="shared" si="189"/>
        <v>0</v>
      </c>
      <c r="AO37" s="205">
        <f t="shared" ref="AO37:AP37" si="214">AO108</f>
        <v>59391.039999999994</v>
      </c>
      <c r="AP37" s="206">
        <f t="shared" si="214"/>
        <v>0</v>
      </c>
      <c r="AQ37" s="192">
        <f t="shared" si="191"/>
        <v>0</v>
      </c>
      <c r="AR37" s="332"/>
    </row>
    <row r="38" spans="1:44" ht="37.15" customHeight="1">
      <c r="A38" s="421"/>
      <c r="B38" s="422"/>
      <c r="C38" s="423"/>
      <c r="D38" s="173" t="s">
        <v>266</v>
      </c>
      <c r="E38" s="192">
        <f t="shared" si="120"/>
        <v>9514.8000000000011</v>
      </c>
      <c r="F38" s="192">
        <f t="shared" si="120"/>
        <v>7122.4000000000005</v>
      </c>
      <c r="G38" s="192">
        <f t="shared" si="24"/>
        <v>74.856013789044425</v>
      </c>
      <c r="H38" s="205">
        <f t="shared" si="203"/>
        <v>0</v>
      </c>
      <c r="I38" s="206">
        <f t="shared" si="203"/>
        <v>0</v>
      </c>
      <c r="J38" s="192">
        <f t="shared" si="25"/>
        <v>0</v>
      </c>
      <c r="K38" s="205">
        <f t="shared" ref="K38:L38" si="215">K109</f>
        <v>1901.6</v>
      </c>
      <c r="L38" s="206">
        <f t="shared" si="215"/>
        <v>1901.6</v>
      </c>
      <c r="M38" s="192">
        <f t="shared" si="171"/>
        <v>100</v>
      </c>
      <c r="N38" s="205">
        <f t="shared" ref="N38:O38" si="216">N109</f>
        <v>81.3</v>
      </c>
      <c r="O38" s="206">
        <f t="shared" si="216"/>
        <v>81.3</v>
      </c>
      <c r="P38" s="192">
        <f t="shared" si="173"/>
        <v>100</v>
      </c>
      <c r="Q38" s="205">
        <f t="shared" ref="Q38:R38" si="217">Q109</f>
        <v>735.1</v>
      </c>
      <c r="R38" s="206">
        <f t="shared" si="217"/>
        <v>735.1</v>
      </c>
      <c r="S38" s="192">
        <f t="shared" si="175"/>
        <v>100</v>
      </c>
      <c r="T38" s="205">
        <f t="shared" ref="T38:U38" si="218">T109</f>
        <v>0</v>
      </c>
      <c r="U38" s="206">
        <f t="shared" si="218"/>
        <v>0</v>
      </c>
      <c r="V38" s="192">
        <f t="shared" si="177"/>
        <v>0</v>
      </c>
      <c r="W38" s="205">
        <f t="shared" ref="W38:X38" si="219">W109</f>
        <v>3257.1</v>
      </c>
      <c r="X38" s="206">
        <f t="shared" si="219"/>
        <v>3257.1</v>
      </c>
      <c r="Y38" s="192">
        <f t="shared" si="179"/>
        <v>100</v>
      </c>
      <c r="Z38" s="205">
        <f t="shared" ref="Z38:AA38" si="220">Z109</f>
        <v>431.7</v>
      </c>
      <c r="AA38" s="206">
        <f t="shared" si="220"/>
        <v>431.7</v>
      </c>
      <c r="AB38" s="192">
        <f t="shared" si="181"/>
        <v>100</v>
      </c>
      <c r="AC38" s="205">
        <f t="shared" ref="AC38:AD38" si="221">AC109</f>
        <v>16.5</v>
      </c>
      <c r="AD38" s="206">
        <f t="shared" si="221"/>
        <v>16.5</v>
      </c>
      <c r="AE38" s="192">
        <f t="shared" si="183"/>
        <v>100</v>
      </c>
      <c r="AF38" s="205">
        <f t="shared" ref="AF38:AG38" si="222">AF109</f>
        <v>699.1</v>
      </c>
      <c r="AG38" s="206">
        <f t="shared" si="222"/>
        <v>699.1</v>
      </c>
      <c r="AH38" s="192">
        <f t="shared" si="185"/>
        <v>100</v>
      </c>
      <c r="AI38" s="205">
        <f t="shared" ref="AI38:AJ38" si="223">AI109</f>
        <v>0</v>
      </c>
      <c r="AJ38" s="206">
        <f t="shared" si="223"/>
        <v>0</v>
      </c>
      <c r="AK38" s="192">
        <f t="shared" si="187"/>
        <v>0</v>
      </c>
      <c r="AL38" s="205">
        <f t="shared" ref="AL38:AM38" si="224">AL109</f>
        <v>0</v>
      </c>
      <c r="AM38" s="206">
        <f t="shared" si="224"/>
        <v>0</v>
      </c>
      <c r="AN38" s="192">
        <f t="shared" si="189"/>
        <v>0</v>
      </c>
      <c r="AO38" s="205">
        <f t="shared" ref="AO38:AP38" si="225">AO109</f>
        <v>2392.4</v>
      </c>
      <c r="AP38" s="206">
        <f t="shared" si="225"/>
        <v>0</v>
      </c>
      <c r="AQ38" s="192">
        <f t="shared" si="191"/>
        <v>0</v>
      </c>
      <c r="AR38" s="333"/>
    </row>
    <row r="39" spans="1:44" s="108" customFormat="1" ht="22.5" customHeight="1">
      <c r="A39" s="372" t="s">
        <v>361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4"/>
    </row>
    <row r="40" spans="1:44" ht="18.75" customHeight="1">
      <c r="A40" s="394" t="s">
        <v>1</v>
      </c>
      <c r="B40" s="362" t="s">
        <v>353</v>
      </c>
      <c r="C40" s="362"/>
      <c r="D40" s="120" t="s">
        <v>41</v>
      </c>
      <c r="E40" s="191">
        <f>H40+K40+N40+Q40+T40+W40+Z40+AC40+AF40+AI40+AL40+AO40</f>
        <v>0</v>
      </c>
      <c r="F40" s="191">
        <f>I40+L40+O40+R40+U40+X40+AA40+AD40+AG40+AJ40+AM40+AP40</f>
        <v>0</v>
      </c>
      <c r="G40" s="191">
        <f>IF(F40,F40/E40*100,0)</f>
        <v>0</v>
      </c>
      <c r="H40" s="191">
        <f>H41+H42+H43</f>
        <v>0</v>
      </c>
      <c r="I40" s="191">
        <f>I41+I42+I43</f>
        <v>0</v>
      </c>
      <c r="J40" s="191">
        <f>IF(I40,I40/H40*100,0)</f>
        <v>0</v>
      </c>
      <c r="K40" s="191">
        <f t="shared" ref="K40:L40" si="226">K41+K42+K43</f>
        <v>0</v>
      </c>
      <c r="L40" s="191">
        <f t="shared" si="226"/>
        <v>0</v>
      </c>
      <c r="M40" s="191">
        <f t="shared" ref="M40:M47" si="227">IF(L40,L40/K40*100,0)</f>
        <v>0</v>
      </c>
      <c r="N40" s="191">
        <f t="shared" ref="N40:O40" si="228">N41+N42+N43</f>
        <v>0</v>
      </c>
      <c r="O40" s="191">
        <f t="shared" si="228"/>
        <v>0</v>
      </c>
      <c r="P40" s="191">
        <f t="shared" ref="P40:P47" si="229">IF(O40,O40/N40*100,0)</f>
        <v>0</v>
      </c>
      <c r="Q40" s="191">
        <f t="shared" ref="Q40:R40" si="230">Q41+Q42+Q43</f>
        <v>0</v>
      </c>
      <c r="R40" s="191">
        <f t="shared" si="230"/>
        <v>0</v>
      </c>
      <c r="S40" s="191">
        <f t="shared" ref="S40:S47" si="231">IF(R40,R40/Q40*100,0)</f>
        <v>0</v>
      </c>
      <c r="T40" s="191">
        <f t="shared" ref="T40:U40" si="232">T41+T42+T43</f>
        <v>0</v>
      </c>
      <c r="U40" s="191">
        <f t="shared" si="232"/>
        <v>0</v>
      </c>
      <c r="V40" s="191">
        <f t="shared" ref="V40:V47" si="233">IF(U40,U40/T40*100,0)</f>
        <v>0</v>
      </c>
      <c r="W40" s="191">
        <f t="shared" ref="W40:X40" si="234">W41+W42+W43</f>
        <v>0</v>
      </c>
      <c r="X40" s="191">
        <f t="shared" si="234"/>
        <v>0</v>
      </c>
      <c r="Y40" s="191">
        <f t="shared" ref="Y40:Y47" si="235">IF(X40,X40/W40*100,0)</f>
        <v>0</v>
      </c>
      <c r="Z40" s="191">
        <f t="shared" ref="Z40:AA40" si="236">Z41+Z42+Z43</f>
        <v>0</v>
      </c>
      <c r="AA40" s="191">
        <f t="shared" si="236"/>
        <v>0</v>
      </c>
      <c r="AB40" s="191">
        <f t="shared" ref="AB40:AB47" si="237">IF(AA40,AA40/Z40*100,0)</f>
        <v>0</v>
      </c>
      <c r="AC40" s="191">
        <f t="shared" ref="AC40:AD40" si="238">AC41+AC42+AC43</f>
        <v>0</v>
      </c>
      <c r="AD40" s="191">
        <f t="shared" si="238"/>
        <v>0</v>
      </c>
      <c r="AE40" s="191">
        <f t="shared" ref="AE40:AE47" si="239">IF(AD40,AD40/AC40*100,0)</f>
        <v>0</v>
      </c>
      <c r="AF40" s="191">
        <f t="shared" ref="AF40:AG40" si="240">AF41+AF42+AF43</f>
        <v>0</v>
      </c>
      <c r="AG40" s="191">
        <f t="shared" si="240"/>
        <v>0</v>
      </c>
      <c r="AH40" s="191">
        <f t="shared" ref="AH40:AH47" si="241">IF(AG40,AG40/AF40*100,0)</f>
        <v>0</v>
      </c>
      <c r="AI40" s="191">
        <f t="shared" ref="AI40:AJ40" si="242">AI41+AI42+AI43</f>
        <v>0</v>
      </c>
      <c r="AJ40" s="191">
        <f t="shared" si="242"/>
        <v>0</v>
      </c>
      <c r="AK40" s="191">
        <f t="shared" ref="AK40:AK47" si="243">IF(AJ40,AJ40/AI40*100,0)</f>
        <v>0</v>
      </c>
      <c r="AL40" s="191">
        <f t="shared" ref="AL40:AM40" si="244">AL41+AL42+AL43</f>
        <v>0</v>
      </c>
      <c r="AM40" s="191">
        <f t="shared" si="244"/>
        <v>0</v>
      </c>
      <c r="AN40" s="191">
        <f t="shared" ref="AN40:AN47" si="245">IF(AM40,AM40/AL40*100,0)</f>
        <v>0</v>
      </c>
      <c r="AO40" s="191">
        <f t="shared" ref="AO40:AP40" si="246">AO41+AO42+AO43</f>
        <v>0</v>
      </c>
      <c r="AP40" s="191">
        <f t="shared" si="246"/>
        <v>0</v>
      </c>
      <c r="AQ40" s="191">
        <f t="shared" ref="AQ40:AQ47" si="247">IF(AP40,AP40/AO40*100,0)</f>
        <v>0</v>
      </c>
      <c r="AR40" s="375"/>
    </row>
    <row r="41" spans="1:44" ht="31.5">
      <c r="A41" s="394"/>
      <c r="B41" s="362"/>
      <c r="C41" s="362"/>
      <c r="D41" s="173" t="s">
        <v>37</v>
      </c>
      <c r="E41" s="192">
        <f>H41+K41+N41+Q41+T41+W41+Z41+AC41+AF41+AI41+AL41+AO41</f>
        <v>0</v>
      </c>
      <c r="F41" s="192">
        <f t="shared" ref="F41:F100" si="248">I41+L41+O41+R41+U41+X41+AA41+AD41+AG41+AJ41+AM41+AP41</f>
        <v>0</v>
      </c>
      <c r="G41" s="192">
        <f t="shared" ref="G41:G104" si="249">IF(F41,F41/E41*100,0)</f>
        <v>0</v>
      </c>
      <c r="H41" s="205"/>
      <c r="I41" s="206"/>
      <c r="J41" s="192">
        <f t="shared" ref="J41:J104" si="250">IF(I41,I41/H41*100,0)</f>
        <v>0</v>
      </c>
      <c r="K41" s="205"/>
      <c r="L41" s="206"/>
      <c r="M41" s="192">
        <f t="shared" si="227"/>
        <v>0</v>
      </c>
      <c r="N41" s="205"/>
      <c r="O41" s="206"/>
      <c r="P41" s="192">
        <f t="shared" si="229"/>
        <v>0</v>
      </c>
      <c r="Q41" s="205"/>
      <c r="R41" s="206"/>
      <c r="S41" s="192">
        <f t="shared" si="231"/>
        <v>0</v>
      </c>
      <c r="T41" s="205"/>
      <c r="U41" s="206"/>
      <c r="V41" s="192">
        <f t="shared" si="233"/>
        <v>0</v>
      </c>
      <c r="W41" s="205"/>
      <c r="X41" s="206"/>
      <c r="Y41" s="192">
        <f t="shared" si="235"/>
        <v>0</v>
      </c>
      <c r="Z41" s="205"/>
      <c r="AA41" s="206"/>
      <c r="AB41" s="192">
        <f t="shared" si="237"/>
        <v>0</v>
      </c>
      <c r="AC41" s="205"/>
      <c r="AD41" s="206"/>
      <c r="AE41" s="192">
        <f t="shared" si="239"/>
        <v>0</v>
      </c>
      <c r="AF41" s="205"/>
      <c r="AG41" s="206"/>
      <c r="AH41" s="192">
        <f t="shared" si="241"/>
        <v>0</v>
      </c>
      <c r="AI41" s="205"/>
      <c r="AJ41" s="206"/>
      <c r="AK41" s="192">
        <f t="shared" si="243"/>
        <v>0</v>
      </c>
      <c r="AL41" s="205"/>
      <c r="AM41" s="206"/>
      <c r="AN41" s="192">
        <f t="shared" si="245"/>
        <v>0</v>
      </c>
      <c r="AO41" s="205"/>
      <c r="AP41" s="206"/>
      <c r="AQ41" s="192">
        <f t="shared" si="247"/>
        <v>0</v>
      </c>
      <c r="AR41" s="375"/>
    </row>
    <row r="42" spans="1:44" ht="46.5" customHeight="1">
      <c r="A42" s="394"/>
      <c r="B42" s="362"/>
      <c r="C42" s="362"/>
      <c r="D42" s="173" t="s">
        <v>2</v>
      </c>
      <c r="E42" s="192">
        <f t="shared" ref="E42:E100" si="251">H42+K42+N42+Q42+T42+W42+Z42+AC42+AF42+AI42+AL42+AO42</f>
        <v>0</v>
      </c>
      <c r="F42" s="192">
        <f t="shared" si="248"/>
        <v>0</v>
      </c>
      <c r="G42" s="192">
        <f t="shared" si="249"/>
        <v>0</v>
      </c>
      <c r="H42" s="205"/>
      <c r="I42" s="206"/>
      <c r="J42" s="192">
        <f t="shared" si="250"/>
        <v>0</v>
      </c>
      <c r="K42" s="205"/>
      <c r="L42" s="206"/>
      <c r="M42" s="192">
        <f t="shared" si="227"/>
        <v>0</v>
      </c>
      <c r="N42" s="205"/>
      <c r="O42" s="206"/>
      <c r="P42" s="192">
        <f t="shared" si="229"/>
        <v>0</v>
      </c>
      <c r="Q42" s="205"/>
      <c r="R42" s="206"/>
      <c r="S42" s="192">
        <f t="shared" si="231"/>
        <v>0</v>
      </c>
      <c r="T42" s="205"/>
      <c r="U42" s="206"/>
      <c r="V42" s="192">
        <f t="shared" si="233"/>
        <v>0</v>
      </c>
      <c r="W42" s="205"/>
      <c r="X42" s="206"/>
      <c r="Y42" s="192">
        <f t="shared" si="235"/>
        <v>0</v>
      </c>
      <c r="Z42" s="205"/>
      <c r="AA42" s="206"/>
      <c r="AB42" s="192">
        <f t="shared" si="237"/>
        <v>0</v>
      </c>
      <c r="AC42" s="205"/>
      <c r="AD42" s="206"/>
      <c r="AE42" s="192">
        <f t="shared" si="239"/>
        <v>0</v>
      </c>
      <c r="AF42" s="205"/>
      <c r="AG42" s="206"/>
      <c r="AH42" s="192">
        <f t="shared" si="241"/>
        <v>0</v>
      </c>
      <c r="AI42" s="205"/>
      <c r="AJ42" s="206"/>
      <c r="AK42" s="192">
        <f t="shared" si="243"/>
        <v>0</v>
      </c>
      <c r="AL42" s="205"/>
      <c r="AM42" s="206"/>
      <c r="AN42" s="192">
        <f t="shared" si="245"/>
        <v>0</v>
      </c>
      <c r="AO42" s="205"/>
      <c r="AP42" s="206"/>
      <c r="AQ42" s="192">
        <f t="shared" si="247"/>
        <v>0</v>
      </c>
      <c r="AR42" s="375"/>
    </row>
    <row r="43" spans="1:44" ht="27.2" customHeight="1">
      <c r="A43" s="394"/>
      <c r="B43" s="362"/>
      <c r="C43" s="362"/>
      <c r="D43" s="174" t="s">
        <v>43</v>
      </c>
      <c r="E43" s="192">
        <f t="shared" si="251"/>
        <v>0</v>
      </c>
      <c r="F43" s="192">
        <f t="shared" si="248"/>
        <v>0</v>
      </c>
      <c r="G43" s="192">
        <f t="shared" si="249"/>
        <v>0</v>
      </c>
      <c r="H43" s="205"/>
      <c r="I43" s="206"/>
      <c r="J43" s="192">
        <f t="shared" si="250"/>
        <v>0</v>
      </c>
      <c r="K43" s="205"/>
      <c r="L43" s="206"/>
      <c r="M43" s="192">
        <f t="shared" si="227"/>
        <v>0</v>
      </c>
      <c r="N43" s="205"/>
      <c r="O43" s="206"/>
      <c r="P43" s="192">
        <f t="shared" si="229"/>
        <v>0</v>
      </c>
      <c r="Q43" s="205"/>
      <c r="R43" s="206"/>
      <c r="S43" s="192">
        <f t="shared" si="231"/>
        <v>0</v>
      </c>
      <c r="T43" s="205"/>
      <c r="U43" s="206"/>
      <c r="V43" s="192">
        <f t="shared" si="233"/>
        <v>0</v>
      </c>
      <c r="W43" s="205"/>
      <c r="X43" s="206"/>
      <c r="Y43" s="192">
        <f t="shared" si="235"/>
        <v>0</v>
      </c>
      <c r="Z43" s="205"/>
      <c r="AA43" s="206"/>
      <c r="AB43" s="192">
        <f t="shared" si="237"/>
        <v>0</v>
      </c>
      <c r="AC43" s="205"/>
      <c r="AD43" s="206"/>
      <c r="AE43" s="192">
        <f t="shared" si="239"/>
        <v>0</v>
      </c>
      <c r="AF43" s="205"/>
      <c r="AG43" s="206"/>
      <c r="AH43" s="192">
        <f t="shared" si="241"/>
        <v>0</v>
      </c>
      <c r="AI43" s="205"/>
      <c r="AJ43" s="206"/>
      <c r="AK43" s="192">
        <f t="shared" si="243"/>
        <v>0</v>
      </c>
      <c r="AL43" s="205"/>
      <c r="AM43" s="206"/>
      <c r="AN43" s="192">
        <f t="shared" si="245"/>
        <v>0</v>
      </c>
      <c r="AO43" s="205"/>
      <c r="AP43" s="206"/>
      <c r="AQ43" s="192">
        <f t="shared" si="247"/>
        <v>0</v>
      </c>
      <c r="AR43" s="375"/>
    </row>
    <row r="44" spans="1:44" ht="18.75" customHeight="1">
      <c r="A44" s="394" t="s">
        <v>3</v>
      </c>
      <c r="B44" s="362" t="s">
        <v>354</v>
      </c>
      <c r="C44" s="362"/>
      <c r="D44" s="120" t="s">
        <v>41</v>
      </c>
      <c r="E44" s="191">
        <f t="shared" si="251"/>
        <v>935.2</v>
      </c>
      <c r="F44" s="191">
        <f t="shared" si="248"/>
        <v>935.2</v>
      </c>
      <c r="G44" s="191">
        <f t="shared" si="249"/>
        <v>100</v>
      </c>
      <c r="H44" s="191">
        <f t="shared" ref="H44" si="252">H45+H46+H47</f>
        <v>0</v>
      </c>
      <c r="I44" s="191">
        <f t="shared" ref="I44" si="253">I45+I46+I47</f>
        <v>0</v>
      </c>
      <c r="J44" s="191">
        <f t="shared" si="250"/>
        <v>0</v>
      </c>
      <c r="K44" s="191">
        <f t="shared" ref="K44:AP44" si="254">K45+K46+K47</f>
        <v>0</v>
      </c>
      <c r="L44" s="191">
        <f t="shared" si="254"/>
        <v>0</v>
      </c>
      <c r="M44" s="191">
        <f t="shared" si="227"/>
        <v>0</v>
      </c>
      <c r="N44" s="191">
        <f t="shared" si="254"/>
        <v>0</v>
      </c>
      <c r="O44" s="191">
        <f t="shared" si="254"/>
        <v>0</v>
      </c>
      <c r="P44" s="191">
        <f t="shared" si="229"/>
        <v>0</v>
      </c>
      <c r="Q44" s="191">
        <f t="shared" si="254"/>
        <v>0</v>
      </c>
      <c r="R44" s="191">
        <f t="shared" si="254"/>
        <v>0</v>
      </c>
      <c r="S44" s="191">
        <f t="shared" si="231"/>
        <v>0</v>
      </c>
      <c r="T44" s="191">
        <f t="shared" si="254"/>
        <v>935.2</v>
      </c>
      <c r="U44" s="191">
        <f t="shared" si="254"/>
        <v>935.2</v>
      </c>
      <c r="V44" s="191">
        <f t="shared" si="233"/>
        <v>100</v>
      </c>
      <c r="W44" s="191">
        <f t="shared" si="254"/>
        <v>0</v>
      </c>
      <c r="X44" s="191">
        <f t="shared" si="254"/>
        <v>0</v>
      </c>
      <c r="Y44" s="191">
        <f t="shared" si="235"/>
        <v>0</v>
      </c>
      <c r="Z44" s="191">
        <f t="shared" si="254"/>
        <v>0</v>
      </c>
      <c r="AA44" s="191">
        <f t="shared" si="254"/>
        <v>0</v>
      </c>
      <c r="AB44" s="191">
        <f t="shared" si="237"/>
        <v>0</v>
      </c>
      <c r="AC44" s="191">
        <f t="shared" si="254"/>
        <v>0</v>
      </c>
      <c r="AD44" s="191">
        <f t="shared" si="254"/>
        <v>0</v>
      </c>
      <c r="AE44" s="191">
        <f t="shared" si="239"/>
        <v>0</v>
      </c>
      <c r="AF44" s="191">
        <f t="shared" si="254"/>
        <v>0</v>
      </c>
      <c r="AG44" s="191">
        <f t="shared" si="254"/>
        <v>0</v>
      </c>
      <c r="AH44" s="191">
        <f t="shared" si="241"/>
        <v>0</v>
      </c>
      <c r="AI44" s="191">
        <f t="shared" si="254"/>
        <v>0</v>
      </c>
      <c r="AJ44" s="191">
        <f t="shared" si="254"/>
        <v>0</v>
      </c>
      <c r="AK44" s="191">
        <f t="shared" si="243"/>
        <v>0</v>
      </c>
      <c r="AL44" s="191">
        <f t="shared" si="254"/>
        <v>0</v>
      </c>
      <c r="AM44" s="191">
        <f t="shared" si="254"/>
        <v>0</v>
      </c>
      <c r="AN44" s="191">
        <f t="shared" si="245"/>
        <v>0</v>
      </c>
      <c r="AO44" s="191">
        <f t="shared" si="254"/>
        <v>0</v>
      </c>
      <c r="AP44" s="191">
        <f t="shared" si="254"/>
        <v>0</v>
      </c>
      <c r="AQ44" s="191">
        <f t="shared" si="247"/>
        <v>0</v>
      </c>
      <c r="AR44" s="375"/>
    </row>
    <row r="45" spans="1:44" ht="31.9" customHeight="1">
      <c r="A45" s="394"/>
      <c r="B45" s="362"/>
      <c r="C45" s="362"/>
      <c r="D45" s="173" t="s">
        <v>37</v>
      </c>
      <c r="E45" s="192">
        <f t="shared" si="251"/>
        <v>310</v>
      </c>
      <c r="F45" s="192">
        <f t="shared" si="248"/>
        <v>310</v>
      </c>
      <c r="G45" s="192">
        <f t="shared" si="249"/>
        <v>100</v>
      </c>
      <c r="H45" s="205">
        <f>H49+H53</f>
        <v>0</v>
      </c>
      <c r="I45" s="206">
        <f>I49+I53</f>
        <v>0</v>
      </c>
      <c r="J45" s="192">
        <f t="shared" si="250"/>
        <v>0</v>
      </c>
      <c r="K45" s="205">
        <f t="shared" ref="K45:AP47" si="255">K49+K53</f>
        <v>0</v>
      </c>
      <c r="L45" s="206">
        <f t="shared" si="255"/>
        <v>0</v>
      </c>
      <c r="M45" s="192">
        <f t="shared" si="227"/>
        <v>0</v>
      </c>
      <c r="N45" s="205">
        <f t="shared" ref="N45:O45" si="256">N49+N53</f>
        <v>0</v>
      </c>
      <c r="O45" s="206">
        <f t="shared" si="256"/>
        <v>0</v>
      </c>
      <c r="P45" s="192">
        <f t="shared" si="229"/>
        <v>0</v>
      </c>
      <c r="Q45" s="205">
        <f t="shared" ref="Q45:R45" si="257">Q49+Q53</f>
        <v>0</v>
      </c>
      <c r="R45" s="206">
        <f t="shared" si="257"/>
        <v>0</v>
      </c>
      <c r="S45" s="192">
        <f t="shared" si="231"/>
        <v>0</v>
      </c>
      <c r="T45" s="205">
        <f t="shared" ref="T45:U45" si="258">T49+T53</f>
        <v>310</v>
      </c>
      <c r="U45" s="206">
        <f t="shared" si="258"/>
        <v>310</v>
      </c>
      <c r="V45" s="192">
        <f t="shared" si="233"/>
        <v>100</v>
      </c>
      <c r="W45" s="205">
        <f t="shared" ref="W45:X45" si="259">W49+W53</f>
        <v>0</v>
      </c>
      <c r="X45" s="206">
        <f t="shared" si="259"/>
        <v>0</v>
      </c>
      <c r="Y45" s="192">
        <f t="shared" si="235"/>
        <v>0</v>
      </c>
      <c r="Z45" s="205">
        <f t="shared" ref="Z45:AA45" si="260">Z49+Z53</f>
        <v>0</v>
      </c>
      <c r="AA45" s="206">
        <f t="shared" si="260"/>
        <v>0</v>
      </c>
      <c r="AB45" s="192">
        <f t="shared" si="237"/>
        <v>0</v>
      </c>
      <c r="AC45" s="205">
        <f t="shared" ref="AC45:AD45" si="261">AC49+AC53</f>
        <v>0</v>
      </c>
      <c r="AD45" s="206">
        <f t="shared" si="261"/>
        <v>0</v>
      </c>
      <c r="AE45" s="192">
        <f t="shared" si="239"/>
        <v>0</v>
      </c>
      <c r="AF45" s="205">
        <f t="shared" ref="AF45:AG45" si="262">AF49+AF53</f>
        <v>0</v>
      </c>
      <c r="AG45" s="206">
        <f t="shared" si="262"/>
        <v>0</v>
      </c>
      <c r="AH45" s="192">
        <f t="shared" si="241"/>
        <v>0</v>
      </c>
      <c r="AI45" s="205">
        <f t="shared" ref="AI45:AJ45" si="263">AI49+AI53</f>
        <v>0</v>
      </c>
      <c r="AJ45" s="206">
        <f t="shared" si="263"/>
        <v>0</v>
      </c>
      <c r="AK45" s="192">
        <f t="shared" si="243"/>
        <v>0</v>
      </c>
      <c r="AL45" s="205">
        <f t="shared" ref="AL45:AM45" si="264">AL49+AL53</f>
        <v>0</v>
      </c>
      <c r="AM45" s="206">
        <f t="shared" si="264"/>
        <v>0</v>
      </c>
      <c r="AN45" s="192">
        <f t="shared" si="245"/>
        <v>0</v>
      </c>
      <c r="AO45" s="205">
        <f t="shared" ref="AO45:AP45" si="265">AO49+AO53</f>
        <v>0</v>
      </c>
      <c r="AP45" s="206">
        <f t="shared" si="265"/>
        <v>0</v>
      </c>
      <c r="AQ45" s="192">
        <f t="shared" si="247"/>
        <v>0</v>
      </c>
      <c r="AR45" s="375"/>
    </row>
    <row r="46" spans="1:44" ht="32.25" customHeight="1">
      <c r="A46" s="394"/>
      <c r="B46" s="362"/>
      <c r="C46" s="362"/>
      <c r="D46" s="173" t="s">
        <v>2</v>
      </c>
      <c r="E46" s="192">
        <f t="shared" si="251"/>
        <v>484.9</v>
      </c>
      <c r="F46" s="192">
        <f t="shared" si="248"/>
        <v>484.9</v>
      </c>
      <c r="G46" s="192">
        <f t="shared" si="249"/>
        <v>100</v>
      </c>
      <c r="H46" s="205">
        <f>H50+H54</f>
        <v>0</v>
      </c>
      <c r="I46" s="206">
        <f t="shared" ref="I46" si="266">I50+I54</f>
        <v>0</v>
      </c>
      <c r="J46" s="192">
        <f t="shared" si="250"/>
        <v>0</v>
      </c>
      <c r="K46" s="205">
        <f t="shared" ref="K46" si="267">K50+K54</f>
        <v>0</v>
      </c>
      <c r="L46" s="206">
        <f t="shared" si="255"/>
        <v>0</v>
      </c>
      <c r="M46" s="192">
        <f t="shared" si="227"/>
        <v>0</v>
      </c>
      <c r="N46" s="205">
        <f t="shared" ref="N46" si="268">N50+N54</f>
        <v>0</v>
      </c>
      <c r="O46" s="206">
        <f t="shared" si="255"/>
        <v>0</v>
      </c>
      <c r="P46" s="192">
        <f t="shared" si="229"/>
        <v>0</v>
      </c>
      <c r="Q46" s="205">
        <f t="shared" ref="Q46" si="269">Q50+Q54</f>
        <v>0</v>
      </c>
      <c r="R46" s="206">
        <f t="shared" si="255"/>
        <v>0</v>
      </c>
      <c r="S46" s="192">
        <f t="shared" si="231"/>
        <v>0</v>
      </c>
      <c r="T46" s="205">
        <f t="shared" ref="T46" si="270">T50+T54</f>
        <v>484.9</v>
      </c>
      <c r="U46" s="206">
        <f t="shared" si="255"/>
        <v>484.9</v>
      </c>
      <c r="V46" s="192">
        <f t="shared" si="233"/>
        <v>100</v>
      </c>
      <c r="W46" s="205">
        <f t="shared" ref="W46" si="271">W50+W54</f>
        <v>0</v>
      </c>
      <c r="X46" s="206">
        <f t="shared" si="255"/>
        <v>0</v>
      </c>
      <c r="Y46" s="192">
        <f t="shared" si="235"/>
        <v>0</v>
      </c>
      <c r="Z46" s="205">
        <f t="shared" ref="Z46" si="272">Z50+Z54</f>
        <v>0</v>
      </c>
      <c r="AA46" s="206">
        <f t="shared" si="255"/>
        <v>0</v>
      </c>
      <c r="AB46" s="192">
        <f t="shared" si="237"/>
        <v>0</v>
      </c>
      <c r="AC46" s="205">
        <f t="shared" ref="AC46" si="273">AC50+AC54</f>
        <v>0</v>
      </c>
      <c r="AD46" s="206">
        <f t="shared" si="255"/>
        <v>0</v>
      </c>
      <c r="AE46" s="192">
        <f t="shared" si="239"/>
        <v>0</v>
      </c>
      <c r="AF46" s="205">
        <f t="shared" ref="AF46" si="274">AF50+AF54</f>
        <v>0</v>
      </c>
      <c r="AG46" s="206">
        <f t="shared" si="255"/>
        <v>0</v>
      </c>
      <c r="AH46" s="192">
        <f t="shared" si="241"/>
        <v>0</v>
      </c>
      <c r="AI46" s="205">
        <f t="shared" ref="AI46" si="275">AI50+AI54</f>
        <v>0</v>
      </c>
      <c r="AJ46" s="206">
        <f t="shared" si="255"/>
        <v>0</v>
      </c>
      <c r="AK46" s="192">
        <f t="shared" si="243"/>
        <v>0</v>
      </c>
      <c r="AL46" s="205">
        <f t="shared" ref="AL46" si="276">AL50+AL54</f>
        <v>0</v>
      </c>
      <c r="AM46" s="206">
        <f t="shared" si="255"/>
        <v>0</v>
      </c>
      <c r="AN46" s="192">
        <f t="shared" si="245"/>
        <v>0</v>
      </c>
      <c r="AO46" s="205">
        <f t="shared" ref="AO46" si="277">AO50+AO54</f>
        <v>0</v>
      </c>
      <c r="AP46" s="206">
        <f t="shared" si="255"/>
        <v>0</v>
      </c>
      <c r="AQ46" s="192">
        <f t="shared" si="247"/>
        <v>0</v>
      </c>
      <c r="AR46" s="375"/>
    </row>
    <row r="47" spans="1:44" ht="21.75" customHeight="1">
      <c r="A47" s="394"/>
      <c r="B47" s="362"/>
      <c r="C47" s="362"/>
      <c r="D47" s="174" t="s">
        <v>43</v>
      </c>
      <c r="E47" s="192">
        <f t="shared" si="251"/>
        <v>140.30000000000001</v>
      </c>
      <c r="F47" s="192">
        <f t="shared" si="248"/>
        <v>140.30000000000001</v>
      </c>
      <c r="G47" s="192">
        <f t="shared" si="249"/>
        <v>100</v>
      </c>
      <c r="H47" s="205">
        <f>H51+H55</f>
        <v>0</v>
      </c>
      <c r="I47" s="206">
        <f t="shared" ref="I47" si="278">I51+I55</f>
        <v>0</v>
      </c>
      <c r="J47" s="192">
        <f t="shared" si="250"/>
        <v>0</v>
      </c>
      <c r="K47" s="205">
        <f t="shared" ref="K47" si="279">K51+K55</f>
        <v>0</v>
      </c>
      <c r="L47" s="206">
        <f t="shared" si="255"/>
        <v>0</v>
      </c>
      <c r="M47" s="192">
        <f t="shared" si="227"/>
        <v>0</v>
      </c>
      <c r="N47" s="205">
        <f t="shared" ref="N47" si="280">N51+N55</f>
        <v>0</v>
      </c>
      <c r="O47" s="206">
        <f t="shared" si="255"/>
        <v>0</v>
      </c>
      <c r="P47" s="192">
        <f t="shared" si="229"/>
        <v>0</v>
      </c>
      <c r="Q47" s="205">
        <f t="shared" ref="Q47" si="281">Q51+Q55</f>
        <v>0</v>
      </c>
      <c r="R47" s="206">
        <f t="shared" si="255"/>
        <v>0</v>
      </c>
      <c r="S47" s="192">
        <f t="shared" si="231"/>
        <v>0</v>
      </c>
      <c r="T47" s="205">
        <f t="shared" ref="T47" si="282">T51+T55</f>
        <v>140.30000000000001</v>
      </c>
      <c r="U47" s="206">
        <f t="shared" si="255"/>
        <v>140.30000000000001</v>
      </c>
      <c r="V47" s="192">
        <f t="shared" si="233"/>
        <v>100</v>
      </c>
      <c r="W47" s="205">
        <f t="shared" ref="W47" si="283">W51+W55</f>
        <v>0</v>
      </c>
      <c r="X47" s="206">
        <f t="shared" si="255"/>
        <v>0</v>
      </c>
      <c r="Y47" s="192">
        <f t="shared" si="235"/>
        <v>0</v>
      </c>
      <c r="Z47" s="205">
        <f t="shared" ref="Z47" si="284">Z51+Z55</f>
        <v>0</v>
      </c>
      <c r="AA47" s="206">
        <f t="shared" si="255"/>
        <v>0</v>
      </c>
      <c r="AB47" s="192">
        <f t="shared" si="237"/>
        <v>0</v>
      </c>
      <c r="AC47" s="205">
        <f t="shared" ref="AC47" si="285">AC51+AC55</f>
        <v>0</v>
      </c>
      <c r="AD47" s="206">
        <f t="shared" si="255"/>
        <v>0</v>
      </c>
      <c r="AE47" s="192">
        <f t="shared" si="239"/>
        <v>0</v>
      </c>
      <c r="AF47" s="205">
        <f t="shared" ref="AF47" si="286">AF51+AF55</f>
        <v>0</v>
      </c>
      <c r="AG47" s="206">
        <f t="shared" si="255"/>
        <v>0</v>
      </c>
      <c r="AH47" s="192">
        <f t="shared" si="241"/>
        <v>0</v>
      </c>
      <c r="AI47" s="205">
        <f t="shared" ref="AI47" si="287">AI51+AI55</f>
        <v>0</v>
      </c>
      <c r="AJ47" s="206">
        <f t="shared" si="255"/>
        <v>0</v>
      </c>
      <c r="AK47" s="192">
        <f t="shared" si="243"/>
        <v>0</v>
      </c>
      <c r="AL47" s="205">
        <f t="shared" ref="AL47" si="288">AL51+AL55</f>
        <v>0</v>
      </c>
      <c r="AM47" s="206">
        <f t="shared" si="255"/>
        <v>0</v>
      </c>
      <c r="AN47" s="192">
        <f t="shared" si="245"/>
        <v>0</v>
      </c>
      <c r="AO47" s="205">
        <f t="shared" ref="AO47" si="289">AO51+AO55</f>
        <v>0</v>
      </c>
      <c r="AP47" s="206">
        <f t="shared" si="255"/>
        <v>0</v>
      </c>
      <c r="AQ47" s="192">
        <f t="shared" si="247"/>
        <v>0</v>
      </c>
      <c r="AR47" s="375"/>
    </row>
    <row r="48" spans="1:44" s="96" customFormat="1" ht="22.15" customHeight="1">
      <c r="A48" s="376" t="s">
        <v>311</v>
      </c>
      <c r="B48" s="347" t="s">
        <v>355</v>
      </c>
      <c r="C48" s="347"/>
      <c r="D48" s="120" t="s">
        <v>41</v>
      </c>
      <c r="E48" s="191">
        <f t="shared" si="251"/>
        <v>0</v>
      </c>
      <c r="F48" s="191">
        <f t="shared" si="248"/>
        <v>0</v>
      </c>
      <c r="G48" s="191">
        <f t="shared" si="249"/>
        <v>0</v>
      </c>
      <c r="H48" s="191">
        <f>H49+H50+H51</f>
        <v>0</v>
      </c>
      <c r="I48" s="191">
        <f t="shared" ref="I48" si="290">I49+I50+I51</f>
        <v>0</v>
      </c>
      <c r="J48" s="191">
        <f t="shared" si="250"/>
        <v>0</v>
      </c>
      <c r="K48" s="191">
        <f t="shared" ref="K48:AP48" si="291">K49+K50+K51</f>
        <v>0</v>
      </c>
      <c r="L48" s="191">
        <f t="shared" si="291"/>
        <v>0</v>
      </c>
      <c r="M48" s="191">
        <f t="shared" ref="M48:M51" si="292">IF(L48,L48/K48*100,0)</f>
        <v>0</v>
      </c>
      <c r="N48" s="191">
        <f t="shared" ref="N48" si="293">N49+N50+N51</f>
        <v>0</v>
      </c>
      <c r="O48" s="191">
        <f t="shared" si="291"/>
        <v>0</v>
      </c>
      <c r="P48" s="191">
        <f t="shared" ref="P48:P51" si="294">IF(O48,O48/N48*100,0)</f>
        <v>0</v>
      </c>
      <c r="Q48" s="191">
        <f t="shared" ref="Q48" si="295">Q49+Q50+Q51</f>
        <v>0</v>
      </c>
      <c r="R48" s="191">
        <f t="shared" si="291"/>
        <v>0</v>
      </c>
      <c r="S48" s="191">
        <f t="shared" ref="S48:S51" si="296">IF(R48,R48/Q48*100,0)</f>
        <v>0</v>
      </c>
      <c r="T48" s="191">
        <f t="shared" ref="T48" si="297">T49+T50+T51</f>
        <v>0</v>
      </c>
      <c r="U48" s="191">
        <f t="shared" si="291"/>
        <v>0</v>
      </c>
      <c r="V48" s="191">
        <f t="shared" ref="V48:V51" si="298">IF(U48,U48/T48*100,0)</f>
        <v>0</v>
      </c>
      <c r="W48" s="191">
        <f t="shared" ref="W48" si="299">W49+W50+W51</f>
        <v>0</v>
      </c>
      <c r="X48" s="191">
        <f t="shared" si="291"/>
        <v>0</v>
      </c>
      <c r="Y48" s="191">
        <f t="shared" ref="Y48:Y51" si="300">IF(X48,X48/W48*100,0)</f>
        <v>0</v>
      </c>
      <c r="Z48" s="191">
        <f t="shared" ref="Z48" si="301">Z49+Z50+Z51</f>
        <v>0</v>
      </c>
      <c r="AA48" s="191">
        <f t="shared" si="291"/>
        <v>0</v>
      </c>
      <c r="AB48" s="191">
        <f t="shared" ref="AB48:AB51" si="302">IF(AA48,AA48/Z48*100,0)</f>
        <v>0</v>
      </c>
      <c r="AC48" s="191">
        <f t="shared" ref="AC48" si="303">AC49+AC50+AC51</f>
        <v>0</v>
      </c>
      <c r="AD48" s="191">
        <f t="shared" si="291"/>
        <v>0</v>
      </c>
      <c r="AE48" s="191">
        <f t="shared" ref="AE48:AE51" si="304">IF(AD48,AD48/AC48*100,0)</f>
        <v>0</v>
      </c>
      <c r="AF48" s="191">
        <f t="shared" ref="AF48" si="305">AF49+AF50+AF51</f>
        <v>0</v>
      </c>
      <c r="AG48" s="191">
        <f t="shared" si="291"/>
        <v>0</v>
      </c>
      <c r="AH48" s="191">
        <f t="shared" ref="AH48:AH51" si="306">IF(AG48,AG48/AF48*100,0)</f>
        <v>0</v>
      </c>
      <c r="AI48" s="191">
        <f t="shared" ref="AI48" si="307">AI49+AI50+AI51</f>
        <v>0</v>
      </c>
      <c r="AJ48" s="191">
        <f t="shared" si="291"/>
        <v>0</v>
      </c>
      <c r="AK48" s="191">
        <f t="shared" ref="AK48:AK51" si="308">IF(AJ48,AJ48/AI48*100,0)</f>
        <v>0</v>
      </c>
      <c r="AL48" s="191">
        <f t="shared" ref="AL48" si="309">AL49+AL50+AL51</f>
        <v>0</v>
      </c>
      <c r="AM48" s="191">
        <f t="shared" si="291"/>
        <v>0</v>
      </c>
      <c r="AN48" s="191">
        <f t="shared" ref="AN48:AN51" si="310">IF(AM48,AM48/AL48*100,0)</f>
        <v>0</v>
      </c>
      <c r="AO48" s="191">
        <f t="shared" ref="AO48" si="311">AO49+AO50+AO51</f>
        <v>0</v>
      </c>
      <c r="AP48" s="191">
        <f t="shared" si="291"/>
        <v>0</v>
      </c>
      <c r="AQ48" s="191">
        <f t="shared" ref="AQ48:AQ51" si="312">IF(AP48,AP48/AO48*100,0)</f>
        <v>0</v>
      </c>
      <c r="AR48" s="375"/>
    </row>
    <row r="49" spans="1:44" ht="36" customHeight="1">
      <c r="A49" s="376"/>
      <c r="B49" s="347"/>
      <c r="C49" s="347"/>
      <c r="D49" s="173" t="s">
        <v>37</v>
      </c>
      <c r="E49" s="192">
        <f t="shared" si="251"/>
        <v>0</v>
      </c>
      <c r="F49" s="192">
        <f t="shared" si="248"/>
        <v>0</v>
      </c>
      <c r="G49" s="192">
        <f t="shared" si="249"/>
        <v>0</v>
      </c>
      <c r="H49" s="205"/>
      <c r="I49" s="206"/>
      <c r="J49" s="192">
        <f t="shared" si="250"/>
        <v>0</v>
      </c>
      <c r="K49" s="205"/>
      <c r="L49" s="206"/>
      <c r="M49" s="192">
        <f t="shared" si="292"/>
        <v>0</v>
      </c>
      <c r="N49" s="205"/>
      <c r="O49" s="206"/>
      <c r="P49" s="192">
        <f t="shared" si="294"/>
        <v>0</v>
      </c>
      <c r="Q49" s="205"/>
      <c r="R49" s="206"/>
      <c r="S49" s="192">
        <f t="shared" si="296"/>
        <v>0</v>
      </c>
      <c r="T49" s="205"/>
      <c r="U49" s="206"/>
      <c r="V49" s="192">
        <f t="shared" si="298"/>
        <v>0</v>
      </c>
      <c r="W49" s="205"/>
      <c r="X49" s="206"/>
      <c r="Y49" s="192">
        <f t="shared" si="300"/>
        <v>0</v>
      </c>
      <c r="Z49" s="205"/>
      <c r="AA49" s="206"/>
      <c r="AB49" s="192">
        <f t="shared" si="302"/>
        <v>0</v>
      </c>
      <c r="AC49" s="205"/>
      <c r="AD49" s="206"/>
      <c r="AE49" s="192">
        <f t="shared" si="304"/>
        <v>0</v>
      </c>
      <c r="AF49" s="205"/>
      <c r="AG49" s="206"/>
      <c r="AH49" s="192">
        <f t="shared" si="306"/>
        <v>0</v>
      </c>
      <c r="AI49" s="205"/>
      <c r="AJ49" s="206"/>
      <c r="AK49" s="192">
        <f t="shared" si="308"/>
        <v>0</v>
      </c>
      <c r="AL49" s="205"/>
      <c r="AM49" s="206"/>
      <c r="AN49" s="192">
        <f t="shared" si="310"/>
        <v>0</v>
      </c>
      <c r="AO49" s="205"/>
      <c r="AP49" s="206"/>
      <c r="AQ49" s="192">
        <f t="shared" si="312"/>
        <v>0</v>
      </c>
      <c r="AR49" s="375"/>
    </row>
    <row r="50" spans="1:44" ht="33" customHeight="1">
      <c r="A50" s="376"/>
      <c r="B50" s="347"/>
      <c r="C50" s="347"/>
      <c r="D50" s="173" t="s">
        <v>2</v>
      </c>
      <c r="E50" s="192">
        <f t="shared" si="251"/>
        <v>0</v>
      </c>
      <c r="F50" s="192">
        <f t="shared" si="248"/>
        <v>0</v>
      </c>
      <c r="G50" s="192">
        <f t="shared" si="249"/>
        <v>0</v>
      </c>
      <c r="H50" s="205"/>
      <c r="I50" s="206"/>
      <c r="J50" s="192">
        <f t="shared" si="250"/>
        <v>0</v>
      </c>
      <c r="K50" s="205"/>
      <c r="L50" s="206"/>
      <c r="M50" s="192">
        <f t="shared" si="292"/>
        <v>0</v>
      </c>
      <c r="N50" s="205"/>
      <c r="O50" s="206"/>
      <c r="P50" s="192">
        <f t="shared" si="294"/>
        <v>0</v>
      </c>
      <c r="Q50" s="205"/>
      <c r="R50" s="206"/>
      <c r="S50" s="192">
        <f t="shared" si="296"/>
        <v>0</v>
      </c>
      <c r="T50" s="205"/>
      <c r="U50" s="206"/>
      <c r="V50" s="192">
        <f t="shared" si="298"/>
        <v>0</v>
      </c>
      <c r="W50" s="205"/>
      <c r="X50" s="206"/>
      <c r="Y50" s="192">
        <f t="shared" si="300"/>
        <v>0</v>
      </c>
      <c r="Z50" s="205"/>
      <c r="AA50" s="206"/>
      <c r="AB50" s="192">
        <f t="shared" si="302"/>
        <v>0</v>
      </c>
      <c r="AC50" s="205"/>
      <c r="AD50" s="206"/>
      <c r="AE50" s="192">
        <f t="shared" si="304"/>
        <v>0</v>
      </c>
      <c r="AF50" s="205"/>
      <c r="AG50" s="206"/>
      <c r="AH50" s="192">
        <f t="shared" si="306"/>
        <v>0</v>
      </c>
      <c r="AI50" s="205"/>
      <c r="AJ50" s="206"/>
      <c r="AK50" s="192">
        <f t="shared" si="308"/>
        <v>0</v>
      </c>
      <c r="AL50" s="205"/>
      <c r="AM50" s="206"/>
      <c r="AN50" s="192">
        <f t="shared" si="310"/>
        <v>0</v>
      </c>
      <c r="AO50" s="205"/>
      <c r="AP50" s="206"/>
      <c r="AQ50" s="192">
        <f t="shared" si="312"/>
        <v>0</v>
      </c>
      <c r="AR50" s="375"/>
    </row>
    <row r="51" spans="1:44" ht="24.75" customHeight="1">
      <c r="A51" s="376"/>
      <c r="B51" s="347"/>
      <c r="C51" s="347"/>
      <c r="D51" s="174" t="s">
        <v>43</v>
      </c>
      <c r="E51" s="192">
        <f t="shared" si="251"/>
        <v>0</v>
      </c>
      <c r="F51" s="192">
        <f t="shared" si="248"/>
        <v>0</v>
      </c>
      <c r="G51" s="192">
        <f t="shared" si="249"/>
        <v>0</v>
      </c>
      <c r="H51" s="205"/>
      <c r="I51" s="206"/>
      <c r="J51" s="192">
        <f t="shared" si="250"/>
        <v>0</v>
      </c>
      <c r="K51" s="205"/>
      <c r="L51" s="206"/>
      <c r="M51" s="192">
        <f t="shared" si="292"/>
        <v>0</v>
      </c>
      <c r="N51" s="205"/>
      <c r="O51" s="206"/>
      <c r="P51" s="192">
        <f t="shared" si="294"/>
        <v>0</v>
      </c>
      <c r="Q51" s="205"/>
      <c r="R51" s="206"/>
      <c r="S51" s="192">
        <f t="shared" si="296"/>
        <v>0</v>
      </c>
      <c r="T51" s="205"/>
      <c r="U51" s="206"/>
      <c r="V51" s="192">
        <f t="shared" si="298"/>
        <v>0</v>
      </c>
      <c r="W51" s="205"/>
      <c r="X51" s="206"/>
      <c r="Y51" s="192">
        <f t="shared" si="300"/>
        <v>0</v>
      </c>
      <c r="Z51" s="205"/>
      <c r="AA51" s="206"/>
      <c r="AB51" s="192">
        <f t="shared" si="302"/>
        <v>0</v>
      </c>
      <c r="AC51" s="205"/>
      <c r="AD51" s="206"/>
      <c r="AE51" s="192">
        <f t="shared" si="304"/>
        <v>0</v>
      </c>
      <c r="AF51" s="205"/>
      <c r="AG51" s="206"/>
      <c r="AH51" s="192">
        <f t="shared" si="306"/>
        <v>0</v>
      </c>
      <c r="AI51" s="205"/>
      <c r="AJ51" s="206"/>
      <c r="AK51" s="192">
        <f t="shared" si="308"/>
        <v>0</v>
      </c>
      <c r="AL51" s="205"/>
      <c r="AM51" s="206"/>
      <c r="AN51" s="192">
        <f t="shared" si="310"/>
        <v>0</v>
      </c>
      <c r="AO51" s="205"/>
      <c r="AP51" s="206"/>
      <c r="AQ51" s="192">
        <f t="shared" si="312"/>
        <v>0</v>
      </c>
      <c r="AR51" s="375"/>
    </row>
    <row r="52" spans="1:44" s="96" customFormat="1" ht="22.15" customHeight="1">
      <c r="A52" s="376" t="s">
        <v>312</v>
      </c>
      <c r="B52" s="347" t="s">
        <v>356</v>
      </c>
      <c r="C52" s="347"/>
      <c r="D52" s="120" t="s">
        <v>41</v>
      </c>
      <c r="E52" s="191">
        <f t="shared" si="251"/>
        <v>935.2</v>
      </c>
      <c r="F52" s="191">
        <f t="shared" si="248"/>
        <v>935.2</v>
      </c>
      <c r="G52" s="191">
        <f t="shared" si="249"/>
        <v>100</v>
      </c>
      <c r="H52" s="191">
        <f t="shared" ref="H52" si="313">H53+H54+H55</f>
        <v>0</v>
      </c>
      <c r="I52" s="191">
        <f t="shared" ref="I52" si="314">I53+I54+I55</f>
        <v>0</v>
      </c>
      <c r="J52" s="191">
        <f t="shared" si="250"/>
        <v>0</v>
      </c>
      <c r="K52" s="191">
        <f t="shared" ref="K52:AP52" si="315">K53+K54+K55</f>
        <v>0</v>
      </c>
      <c r="L52" s="191">
        <f t="shared" si="315"/>
        <v>0</v>
      </c>
      <c r="M52" s="191">
        <f t="shared" ref="M52:M55" si="316">IF(L52,L52/K52*100,0)</f>
        <v>0</v>
      </c>
      <c r="N52" s="191">
        <f t="shared" si="315"/>
        <v>0</v>
      </c>
      <c r="O52" s="191">
        <f t="shared" si="315"/>
        <v>0</v>
      </c>
      <c r="P52" s="191">
        <f t="shared" ref="P52:P55" si="317">IF(O52,O52/N52*100,0)</f>
        <v>0</v>
      </c>
      <c r="Q52" s="191">
        <f t="shared" si="315"/>
        <v>0</v>
      </c>
      <c r="R52" s="191">
        <f t="shared" si="315"/>
        <v>0</v>
      </c>
      <c r="S52" s="191">
        <f t="shared" ref="S52:S55" si="318">IF(R52,R52/Q52*100,0)</f>
        <v>0</v>
      </c>
      <c r="T52" s="191">
        <f t="shared" si="315"/>
        <v>935.2</v>
      </c>
      <c r="U52" s="191">
        <f t="shared" si="315"/>
        <v>935.2</v>
      </c>
      <c r="V52" s="191">
        <f t="shared" ref="V52:V55" si="319">IF(U52,U52/T52*100,0)</f>
        <v>100</v>
      </c>
      <c r="W52" s="191">
        <f t="shared" si="315"/>
        <v>0</v>
      </c>
      <c r="X52" s="191">
        <f t="shared" si="315"/>
        <v>0</v>
      </c>
      <c r="Y52" s="191">
        <f t="shared" ref="Y52:Y55" si="320">IF(X52,X52/W52*100,0)</f>
        <v>0</v>
      </c>
      <c r="Z52" s="191">
        <f t="shared" si="315"/>
        <v>0</v>
      </c>
      <c r="AA52" s="191">
        <f t="shared" si="315"/>
        <v>0</v>
      </c>
      <c r="AB52" s="191">
        <f t="shared" ref="AB52:AB55" si="321">IF(AA52,AA52/Z52*100,0)</f>
        <v>0</v>
      </c>
      <c r="AC52" s="191">
        <f t="shared" si="315"/>
        <v>0</v>
      </c>
      <c r="AD52" s="191">
        <f t="shared" si="315"/>
        <v>0</v>
      </c>
      <c r="AE52" s="191">
        <f t="shared" ref="AE52:AE55" si="322">IF(AD52,AD52/AC52*100,0)</f>
        <v>0</v>
      </c>
      <c r="AF52" s="191">
        <f t="shared" si="315"/>
        <v>0</v>
      </c>
      <c r="AG52" s="191">
        <f t="shared" si="315"/>
        <v>0</v>
      </c>
      <c r="AH52" s="191">
        <f t="shared" ref="AH52:AH55" si="323">IF(AG52,AG52/AF52*100,0)</f>
        <v>0</v>
      </c>
      <c r="AI52" s="191">
        <f t="shared" si="315"/>
        <v>0</v>
      </c>
      <c r="AJ52" s="191">
        <f t="shared" si="315"/>
        <v>0</v>
      </c>
      <c r="AK52" s="191">
        <f t="shared" ref="AK52:AK55" si="324">IF(AJ52,AJ52/AI52*100,0)</f>
        <v>0</v>
      </c>
      <c r="AL52" s="191">
        <f t="shared" si="315"/>
        <v>0</v>
      </c>
      <c r="AM52" s="191">
        <f t="shared" si="315"/>
        <v>0</v>
      </c>
      <c r="AN52" s="191">
        <f t="shared" ref="AN52:AN55" si="325">IF(AM52,AM52/AL52*100,0)</f>
        <v>0</v>
      </c>
      <c r="AO52" s="191">
        <f t="shared" si="315"/>
        <v>0</v>
      </c>
      <c r="AP52" s="191">
        <f t="shared" si="315"/>
        <v>0</v>
      </c>
      <c r="AQ52" s="191">
        <f t="shared" ref="AQ52:AQ55" si="326">IF(AP52,AP52/AO52*100,0)</f>
        <v>0</v>
      </c>
      <c r="AR52" s="375"/>
    </row>
    <row r="53" spans="1:44" ht="31.5">
      <c r="A53" s="376"/>
      <c r="B53" s="347"/>
      <c r="C53" s="347"/>
      <c r="D53" s="173" t="s">
        <v>37</v>
      </c>
      <c r="E53" s="192">
        <f t="shared" si="251"/>
        <v>310</v>
      </c>
      <c r="F53" s="192">
        <f t="shared" si="248"/>
        <v>310</v>
      </c>
      <c r="G53" s="192">
        <f t="shared" si="249"/>
        <v>100</v>
      </c>
      <c r="H53" s="205">
        <f>H57++H61</f>
        <v>0</v>
      </c>
      <c r="I53" s="206">
        <f>I57+I61</f>
        <v>0</v>
      </c>
      <c r="J53" s="192">
        <f t="shared" si="250"/>
        <v>0</v>
      </c>
      <c r="K53" s="205">
        <f t="shared" ref="K53" si="327">K57++K61</f>
        <v>0</v>
      </c>
      <c r="L53" s="206">
        <f t="shared" ref="L53:AP55" si="328">L57+L61</f>
        <v>0</v>
      </c>
      <c r="M53" s="192">
        <f t="shared" si="316"/>
        <v>0</v>
      </c>
      <c r="N53" s="205">
        <f t="shared" ref="N53" si="329">N57++N61</f>
        <v>0</v>
      </c>
      <c r="O53" s="206">
        <f t="shared" ref="O53" si="330">O57+O61</f>
        <v>0</v>
      </c>
      <c r="P53" s="192">
        <f t="shared" si="317"/>
        <v>0</v>
      </c>
      <c r="Q53" s="205">
        <f t="shared" ref="Q53" si="331">Q57++Q61</f>
        <v>0</v>
      </c>
      <c r="R53" s="206">
        <f t="shared" ref="R53" si="332">R57+R61</f>
        <v>0</v>
      </c>
      <c r="S53" s="192">
        <f t="shared" si="318"/>
        <v>0</v>
      </c>
      <c r="T53" s="205">
        <f t="shared" ref="T53" si="333">T57++T61</f>
        <v>310</v>
      </c>
      <c r="U53" s="206">
        <f t="shared" ref="U53" si="334">U57+U61</f>
        <v>310</v>
      </c>
      <c r="V53" s="192">
        <f t="shared" si="319"/>
        <v>100</v>
      </c>
      <c r="W53" s="205">
        <f t="shared" ref="W53" si="335">W57++W61</f>
        <v>0</v>
      </c>
      <c r="X53" s="206">
        <f t="shared" ref="X53" si="336">X57+X61</f>
        <v>0</v>
      </c>
      <c r="Y53" s="192">
        <f t="shared" si="320"/>
        <v>0</v>
      </c>
      <c r="Z53" s="205">
        <f t="shared" ref="Z53" si="337">Z57++Z61</f>
        <v>0</v>
      </c>
      <c r="AA53" s="206">
        <f t="shared" ref="AA53" si="338">AA57+AA61</f>
        <v>0</v>
      </c>
      <c r="AB53" s="192">
        <f t="shared" si="321"/>
        <v>0</v>
      </c>
      <c r="AC53" s="205">
        <f t="shared" ref="AC53" si="339">AC57++AC61</f>
        <v>0</v>
      </c>
      <c r="AD53" s="206">
        <f t="shared" ref="AD53" si="340">AD57+AD61</f>
        <v>0</v>
      </c>
      <c r="AE53" s="192">
        <f t="shared" si="322"/>
        <v>0</v>
      </c>
      <c r="AF53" s="205">
        <f t="shared" ref="AF53" si="341">AF57++AF61</f>
        <v>0</v>
      </c>
      <c r="AG53" s="206">
        <f t="shared" ref="AG53" si="342">AG57+AG61</f>
        <v>0</v>
      </c>
      <c r="AH53" s="192">
        <f t="shared" si="323"/>
        <v>0</v>
      </c>
      <c r="AI53" s="205">
        <f t="shared" ref="AI53" si="343">AI57++AI61</f>
        <v>0</v>
      </c>
      <c r="AJ53" s="206">
        <f t="shared" ref="AJ53" si="344">AJ57+AJ61</f>
        <v>0</v>
      </c>
      <c r="AK53" s="192">
        <f t="shared" si="324"/>
        <v>0</v>
      </c>
      <c r="AL53" s="205">
        <f t="shared" ref="AL53" si="345">AL57++AL61</f>
        <v>0</v>
      </c>
      <c r="AM53" s="206">
        <f t="shared" ref="AM53" si="346">AM57+AM61</f>
        <v>0</v>
      </c>
      <c r="AN53" s="192">
        <f t="shared" si="325"/>
        <v>0</v>
      </c>
      <c r="AO53" s="205">
        <f t="shared" ref="AO53" si="347">AO57++AO61</f>
        <v>0</v>
      </c>
      <c r="AP53" s="206">
        <f t="shared" ref="AP53" si="348">AP57+AP61</f>
        <v>0</v>
      </c>
      <c r="AQ53" s="192">
        <f t="shared" si="326"/>
        <v>0</v>
      </c>
      <c r="AR53" s="375"/>
    </row>
    <row r="54" spans="1:44" ht="30.75" customHeight="1">
      <c r="A54" s="376"/>
      <c r="B54" s="347"/>
      <c r="C54" s="347"/>
      <c r="D54" s="173" t="s">
        <v>2</v>
      </c>
      <c r="E54" s="192">
        <f t="shared" si="251"/>
        <v>484.9</v>
      </c>
      <c r="F54" s="192">
        <f t="shared" si="248"/>
        <v>484.9</v>
      </c>
      <c r="G54" s="192">
        <f t="shared" si="249"/>
        <v>100</v>
      </c>
      <c r="H54" s="205">
        <f>H58++H62</f>
        <v>0</v>
      </c>
      <c r="I54" s="206">
        <f t="shared" ref="I54:I55" si="349">I58+I62</f>
        <v>0</v>
      </c>
      <c r="J54" s="192">
        <f t="shared" si="250"/>
        <v>0</v>
      </c>
      <c r="K54" s="205">
        <f t="shared" ref="K54" si="350">K58++K62</f>
        <v>0</v>
      </c>
      <c r="L54" s="206">
        <f t="shared" si="328"/>
        <v>0</v>
      </c>
      <c r="M54" s="192">
        <f t="shared" si="316"/>
        <v>0</v>
      </c>
      <c r="N54" s="205">
        <f t="shared" ref="N54" si="351">N58++N62</f>
        <v>0</v>
      </c>
      <c r="O54" s="206">
        <f t="shared" si="328"/>
        <v>0</v>
      </c>
      <c r="P54" s="192">
        <f t="shared" si="317"/>
        <v>0</v>
      </c>
      <c r="Q54" s="205">
        <f t="shared" ref="Q54" si="352">Q58++Q62</f>
        <v>0</v>
      </c>
      <c r="R54" s="206">
        <f t="shared" si="328"/>
        <v>0</v>
      </c>
      <c r="S54" s="192">
        <f t="shared" si="318"/>
        <v>0</v>
      </c>
      <c r="T54" s="205">
        <f t="shared" ref="T54" si="353">T58++T62</f>
        <v>484.9</v>
      </c>
      <c r="U54" s="206">
        <f t="shared" si="328"/>
        <v>484.9</v>
      </c>
      <c r="V54" s="192">
        <f t="shared" si="319"/>
        <v>100</v>
      </c>
      <c r="W54" s="205">
        <f t="shared" ref="W54" si="354">W58++W62</f>
        <v>0</v>
      </c>
      <c r="X54" s="206">
        <f t="shared" si="328"/>
        <v>0</v>
      </c>
      <c r="Y54" s="192">
        <f t="shared" si="320"/>
        <v>0</v>
      </c>
      <c r="Z54" s="205">
        <f t="shared" ref="Z54" si="355">Z58++Z62</f>
        <v>0</v>
      </c>
      <c r="AA54" s="206">
        <f t="shared" si="328"/>
        <v>0</v>
      </c>
      <c r="AB54" s="192">
        <f t="shared" si="321"/>
        <v>0</v>
      </c>
      <c r="AC54" s="205">
        <f t="shared" ref="AC54" si="356">AC58++AC62</f>
        <v>0</v>
      </c>
      <c r="AD54" s="206">
        <f t="shared" si="328"/>
        <v>0</v>
      </c>
      <c r="AE54" s="192">
        <f t="shared" si="322"/>
        <v>0</v>
      </c>
      <c r="AF54" s="205">
        <f t="shared" ref="AF54" si="357">AF58++AF62</f>
        <v>0</v>
      </c>
      <c r="AG54" s="206">
        <f t="shared" si="328"/>
        <v>0</v>
      </c>
      <c r="AH54" s="192">
        <f t="shared" si="323"/>
        <v>0</v>
      </c>
      <c r="AI54" s="205">
        <f t="shared" ref="AI54" si="358">AI58++AI62</f>
        <v>0</v>
      </c>
      <c r="AJ54" s="206">
        <f t="shared" si="328"/>
        <v>0</v>
      </c>
      <c r="AK54" s="192">
        <f t="shared" si="324"/>
        <v>0</v>
      </c>
      <c r="AL54" s="205">
        <f t="shared" ref="AL54" si="359">AL58++AL62</f>
        <v>0</v>
      </c>
      <c r="AM54" s="206">
        <f t="shared" si="328"/>
        <v>0</v>
      </c>
      <c r="AN54" s="192">
        <f t="shared" si="325"/>
        <v>0</v>
      </c>
      <c r="AO54" s="205">
        <f t="shared" ref="AO54" si="360">AO58++AO62</f>
        <v>0</v>
      </c>
      <c r="AP54" s="206">
        <f t="shared" si="328"/>
        <v>0</v>
      </c>
      <c r="AQ54" s="192">
        <f t="shared" si="326"/>
        <v>0</v>
      </c>
      <c r="AR54" s="375"/>
    </row>
    <row r="55" spans="1:44" ht="21.75" customHeight="1">
      <c r="A55" s="376"/>
      <c r="B55" s="347"/>
      <c r="C55" s="347"/>
      <c r="D55" s="174" t="s">
        <v>43</v>
      </c>
      <c r="E55" s="192">
        <f t="shared" si="251"/>
        <v>140.30000000000001</v>
      </c>
      <c r="F55" s="192">
        <f t="shared" si="248"/>
        <v>140.30000000000001</v>
      </c>
      <c r="G55" s="192">
        <f t="shared" si="249"/>
        <v>100</v>
      </c>
      <c r="H55" s="205">
        <f>H59++H63</f>
        <v>0</v>
      </c>
      <c r="I55" s="206">
        <f t="shared" si="349"/>
        <v>0</v>
      </c>
      <c r="J55" s="192">
        <f t="shared" si="250"/>
        <v>0</v>
      </c>
      <c r="K55" s="205">
        <f t="shared" ref="K55" si="361">K59++K63</f>
        <v>0</v>
      </c>
      <c r="L55" s="206">
        <f t="shared" si="328"/>
        <v>0</v>
      </c>
      <c r="M55" s="192">
        <f t="shared" si="316"/>
        <v>0</v>
      </c>
      <c r="N55" s="205">
        <f t="shared" ref="N55" si="362">N59++N63</f>
        <v>0</v>
      </c>
      <c r="O55" s="206">
        <f t="shared" si="328"/>
        <v>0</v>
      </c>
      <c r="P55" s="192">
        <f t="shared" si="317"/>
        <v>0</v>
      </c>
      <c r="Q55" s="205">
        <f t="shared" ref="Q55" si="363">Q59++Q63</f>
        <v>0</v>
      </c>
      <c r="R55" s="206">
        <f t="shared" si="328"/>
        <v>0</v>
      </c>
      <c r="S55" s="192">
        <f t="shared" si="318"/>
        <v>0</v>
      </c>
      <c r="T55" s="205">
        <f t="shared" ref="T55" si="364">T59++T63</f>
        <v>140.30000000000001</v>
      </c>
      <c r="U55" s="206">
        <f t="shared" si="328"/>
        <v>140.30000000000001</v>
      </c>
      <c r="V55" s="192">
        <f t="shared" si="319"/>
        <v>100</v>
      </c>
      <c r="W55" s="205">
        <f t="shared" ref="W55" si="365">W59++W63</f>
        <v>0</v>
      </c>
      <c r="X55" s="206">
        <f t="shared" si="328"/>
        <v>0</v>
      </c>
      <c r="Y55" s="192">
        <f t="shared" si="320"/>
        <v>0</v>
      </c>
      <c r="Z55" s="205">
        <f t="shared" ref="Z55" si="366">Z59++Z63</f>
        <v>0</v>
      </c>
      <c r="AA55" s="206">
        <f t="shared" si="328"/>
        <v>0</v>
      </c>
      <c r="AB55" s="192">
        <f t="shared" si="321"/>
        <v>0</v>
      </c>
      <c r="AC55" s="205">
        <f t="shared" ref="AC55" si="367">AC59++AC63</f>
        <v>0</v>
      </c>
      <c r="AD55" s="206">
        <f t="shared" si="328"/>
        <v>0</v>
      </c>
      <c r="AE55" s="192">
        <f t="shared" si="322"/>
        <v>0</v>
      </c>
      <c r="AF55" s="205">
        <f t="shared" ref="AF55" si="368">AF59++AF63</f>
        <v>0</v>
      </c>
      <c r="AG55" s="206">
        <f t="shared" si="328"/>
        <v>0</v>
      </c>
      <c r="AH55" s="192">
        <f t="shared" si="323"/>
        <v>0</v>
      </c>
      <c r="AI55" s="205">
        <f t="shared" ref="AI55" si="369">AI59++AI63</f>
        <v>0</v>
      </c>
      <c r="AJ55" s="206">
        <f t="shared" si="328"/>
        <v>0</v>
      </c>
      <c r="AK55" s="192">
        <f t="shared" si="324"/>
        <v>0</v>
      </c>
      <c r="AL55" s="205">
        <f t="shared" ref="AL55" si="370">AL59++AL63</f>
        <v>0</v>
      </c>
      <c r="AM55" s="206">
        <f t="shared" si="328"/>
        <v>0</v>
      </c>
      <c r="AN55" s="192">
        <f t="shared" si="325"/>
        <v>0</v>
      </c>
      <c r="AO55" s="205">
        <f t="shared" ref="AO55" si="371">AO59++AO63</f>
        <v>0</v>
      </c>
      <c r="AP55" s="206">
        <f t="shared" si="328"/>
        <v>0</v>
      </c>
      <c r="AQ55" s="192">
        <f t="shared" si="326"/>
        <v>0</v>
      </c>
      <c r="AR55" s="375"/>
    </row>
    <row r="56" spans="1:44" s="96" customFormat="1" ht="20.25" customHeight="1">
      <c r="A56" s="343" t="s">
        <v>313</v>
      </c>
      <c r="B56" s="347" t="s">
        <v>314</v>
      </c>
      <c r="C56" s="347"/>
      <c r="D56" s="120" t="s">
        <v>41</v>
      </c>
      <c r="E56" s="191">
        <f t="shared" si="251"/>
        <v>452.5</v>
      </c>
      <c r="F56" s="191">
        <f t="shared" si="248"/>
        <v>452.5</v>
      </c>
      <c r="G56" s="191">
        <f t="shared" si="249"/>
        <v>100</v>
      </c>
      <c r="H56" s="191">
        <f t="shared" ref="H56" si="372">H57+H58+H59</f>
        <v>0</v>
      </c>
      <c r="I56" s="191">
        <f t="shared" ref="I56" si="373">I57+I58+I59</f>
        <v>0</v>
      </c>
      <c r="J56" s="191">
        <f t="shared" si="250"/>
        <v>0</v>
      </c>
      <c r="K56" s="191">
        <f t="shared" ref="K56:AP56" si="374">K57+K58+K59</f>
        <v>0</v>
      </c>
      <c r="L56" s="191">
        <f t="shared" si="374"/>
        <v>0</v>
      </c>
      <c r="M56" s="191">
        <f t="shared" ref="M56:M59" si="375">IF(L56,L56/K56*100,0)</f>
        <v>0</v>
      </c>
      <c r="N56" s="191">
        <f t="shared" si="374"/>
        <v>0</v>
      </c>
      <c r="O56" s="191">
        <f t="shared" si="374"/>
        <v>0</v>
      </c>
      <c r="P56" s="191">
        <f t="shared" ref="P56:P59" si="376">IF(O56,O56/N56*100,0)</f>
        <v>0</v>
      </c>
      <c r="Q56" s="191">
        <f t="shared" si="374"/>
        <v>0</v>
      </c>
      <c r="R56" s="191">
        <f t="shared" si="374"/>
        <v>0</v>
      </c>
      <c r="S56" s="191">
        <f t="shared" ref="S56:S59" si="377">IF(R56,R56/Q56*100,0)</f>
        <v>0</v>
      </c>
      <c r="T56" s="191">
        <f t="shared" si="374"/>
        <v>452.5</v>
      </c>
      <c r="U56" s="191">
        <f t="shared" si="374"/>
        <v>452.5</v>
      </c>
      <c r="V56" s="191">
        <f t="shared" ref="V56:V59" si="378">IF(U56,U56/T56*100,0)</f>
        <v>100</v>
      </c>
      <c r="W56" s="191">
        <f t="shared" si="374"/>
        <v>0</v>
      </c>
      <c r="X56" s="191">
        <f t="shared" si="374"/>
        <v>0</v>
      </c>
      <c r="Y56" s="191">
        <f t="shared" ref="Y56:Y59" si="379">IF(X56,X56/W56*100,0)</f>
        <v>0</v>
      </c>
      <c r="Z56" s="191">
        <f t="shared" si="374"/>
        <v>0</v>
      </c>
      <c r="AA56" s="191">
        <f t="shared" si="374"/>
        <v>0</v>
      </c>
      <c r="AB56" s="191">
        <f t="shared" ref="AB56:AB59" si="380">IF(AA56,AA56/Z56*100,0)</f>
        <v>0</v>
      </c>
      <c r="AC56" s="191">
        <f t="shared" si="374"/>
        <v>0</v>
      </c>
      <c r="AD56" s="191">
        <f t="shared" si="374"/>
        <v>0</v>
      </c>
      <c r="AE56" s="191">
        <f t="shared" ref="AE56:AE59" si="381">IF(AD56,AD56/AC56*100,0)</f>
        <v>0</v>
      </c>
      <c r="AF56" s="191">
        <f t="shared" si="374"/>
        <v>0</v>
      </c>
      <c r="AG56" s="191">
        <f t="shared" si="374"/>
        <v>0</v>
      </c>
      <c r="AH56" s="191">
        <f t="shared" ref="AH56:AH59" si="382">IF(AG56,AG56/AF56*100,0)</f>
        <v>0</v>
      </c>
      <c r="AI56" s="191">
        <f t="shared" si="374"/>
        <v>0</v>
      </c>
      <c r="AJ56" s="191">
        <f t="shared" si="374"/>
        <v>0</v>
      </c>
      <c r="AK56" s="191">
        <f t="shared" ref="AK56:AK59" si="383">IF(AJ56,AJ56/AI56*100,0)</f>
        <v>0</v>
      </c>
      <c r="AL56" s="191">
        <f t="shared" si="374"/>
        <v>0</v>
      </c>
      <c r="AM56" s="191">
        <f t="shared" si="374"/>
        <v>0</v>
      </c>
      <c r="AN56" s="191">
        <f t="shared" ref="AN56:AN59" si="384">IF(AM56,AM56/AL56*100,0)</f>
        <v>0</v>
      </c>
      <c r="AO56" s="191">
        <f t="shared" si="374"/>
        <v>0</v>
      </c>
      <c r="AP56" s="191">
        <f t="shared" si="374"/>
        <v>0</v>
      </c>
      <c r="AQ56" s="191">
        <f t="shared" ref="AQ56:AQ59" si="385">IF(AP56,AP56/AO56*100,0)</f>
        <v>0</v>
      </c>
      <c r="AR56" s="351"/>
    </row>
    <row r="57" spans="1:44" ht="37.5" customHeight="1">
      <c r="A57" s="343"/>
      <c r="B57" s="347"/>
      <c r="C57" s="347"/>
      <c r="D57" s="173" t="s">
        <v>37</v>
      </c>
      <c r="E57" s="192">
        <f t="shared" si="251"/>
        <v>150</v>
      </c>
      <c r="F57" s="192">
        <f t="shared" si="248"/>
        <v>150</v>
      </c>
      <c r="G57" s="192">
        <f t="shared" si="249"/>
        <v>100</v>
      </c>
      <c r="H57" s="205"/>
      <c r="I57" s="206"/>
      <c r="J57" s="192">
        <f t="shared" si="250"/>
        <v>0</v>
      </c>
      <c r="K57" s="205"/>
      <c r="L57" s="206"/>
      <c r="M57" s="192">
        <f t="shared" si="375"/>
        <v>0</v>
      </c>
      <c r="N57" s="205"/>
      <c r="O57" s="206"/>
      <c r="P57" s="192">
        <f t="shared" si="376"/>
        <v>0</v>
      </c>
      <c r="Q57" s="205"/>
      <c r="R57" s="206"/>
      <c r="S57" s="192">
        <f t="shared" si="377"/>
        <v>0</v>
      </c>
      <c r="T57" s="205">
        <v>150</v>
      </c>
      <c r="U57" s="206">
        <v>150</v>
      </c>
      <c r="V57" s="192">
        <f t="shared" si="378"/>
        <v>100</v>
      </c>
      <c r="W57" s="205"/>
      <c r="X57" s="206"/>
      <c r="Y57" s="192">
        <f t="shared" si="379"/>
        <v>0</v>
      </c>
      <c r="Z57" s="205"/>
      <c r="AA57" s="206"/>
      <c r="AB57" s="192">
        <f t="shared" si="380"/>
        <v>0</v>
      </c>
      <c r="AC57" s="205"/>
      <c r="AD57" s="206"/>
      <c r="AE57" s="192">
        <f t="shared" si="381"/>
        <v>0</v>
      </c>
      <c r="AF57" s="205"/>
      <c r="AG57" s="206"/>
      <c r="AH57" s="192">
        <f t="shared" si="382"/>
        <v>0</v>
      </c>
      <c r="AI57" s="205"/>
      <c r="AJ57" s="206"/>
      <c r="AK57" s="192">
        <f t="shared" si="383"/>
        <v>0</v>
      </c>
      <c r="AL57" s="205"/>
      <c r="AM57" s="206"/>
      <c r="AN57" s="192">
        <f t="shared" si="384"/>
        <v>0</v>
      </c>
      <c r="AO57" s="205"/>
      <c r="AP57" s="206"/>
      <c r="AQ57" s="192">
        <f t="shared" si="385"/>
        <v>0</v>
      </c>
      <c r="AR57" s="351"/>
    </row>
    <row r="58" spans="1:44" ht="35.25" customHeight="1">
      <c r="A58" s="343"/>
      <c r="B58" s="347"/>
      <c r="C58" s="347"/>
      <c r="D58" s="173" t="s">
        <v>2</v>
      </c>
      <c r="E58" s="192">
        <f t="shared" si="251"/>
        <v>234.6</v>
      </c>
      <c r="F58" s="192">
        <f t="shared" si="248"/>
        <v>234.6</v>
      </c>
      <c r="G58" s="192">
        <f t="shared" si="249"/>
        <v>100</v>
      </c>
      <c r="H58" s="205"/>
      <c r="I58" s="206"/>
      <c r="J58" s="192">
        <f t="shared" si="250"/>
        <v>0</v>
      </c>
      <c r="K58" s="205"/>
      <c r="L58" s="206"/>
      <c r="M58" s="192">
        <f t="shared" si="375"/>
        <v>0</v>
      </c>
      <c r="N58" s="205"/>
      <c r="O58" s="206"/>
      <c r="P58" s="192">
        <f t="shared" si="376"/>
        <v>0</v>
      </c>
      <c r="Q58" s="205"/>
      <c r="R58" s="206"/>
      <c r="S58" s="192">
        <f t="shared" si="377"/>
        <v>0</v>
      </c>
      <c r="T58" s="205">
        <v>234.6</v>
      </c>
      <c r="U58" s="206">
        <v>234.6</v>
      </c>
      <c r="V58" s="192">
        <f t="shared" si="378"/>
        <v>100</v>
      </c>
      <c r="W58" s="205"/>
      <c r="X58" s="206"/>
      <c r="Y58" s="192">
        <f t="shared" si="379"/>
        <v>0</v>
      </c>
      <c r="Z58" s="205"/>
      <c r="AA58" s="206"/>
      <c r="AB58" s="192">
        <f t="shared" si="380"/>
        <v>0</v>
      </c>
      <c r="AC58" s="205"/>
      <c r="AD58" s="206"/>
      <c r="AE58" s="192">
        <f t="shared" si="381"/>
        <v>0</v>
      </c>
      <c r="AF58" s="205"/>
      <c r="AG58" s="206"/>
      <c r="AH58" s="192">
        <f t="shared" si="382"/>
        <v>0</v>
      </c>
      <c r="AI58" s="205"/>
      <c r="AJ58" s="206"/>
      <c r="AK58" s="192">
        <f t="shared" si="383"/>
        <v>0</v>
      </c>
      <c r="AL58" s="205"/>
      <c r="AM58" s="206"/>
      <c r="AN58" s="192">
        <f t="shared" si="384"/>
        <v>0</v>
      </c>
      <c r="AO58" s="205"/>
      <c r="AP58" s="206"/>
      <c r="AQ58" s="192">
        <f t="shared" si="385"/>
        <v>0</v>
      </c>
      <c r="AR58" s="351"/>
    </row>
    <row r="59" spans="1:44" ht="27" customHeight="1">
      <c r="A59" s="343"/>
      <c r="B59" s="347"/>
      <c r="C59" s="347"/>
      <c r="D59" s="174" t="s">
        <v>43</v>
      </c>
      <c r="E59" s="192">
        <f t="shared" si="251"/>
        <v>67.900000000000006</v>
      </c>
      <c r="F59" s="192">
        <f t="shared" si="248"/>
        <v>67.900000000000006</v>
      </c>
      <c r="G59" s="192">
        <f t="shared" si="249"/>
        <v>100</v>
      </c>
      <c r="H59" s="205"/>
      <c r="I59" s="206"/>
      <c r="J59" s="192">
        <f t="shared" si="250"/>
        <v>0</v>
      </c>
      <c r="K59" s="205"/>
      <c r="L59" s="206"/>
      <c r="M59" s="192">
        <f t="shared" si="375"/>
        <v>0</v>
      </c>
      <c r="N59" s="205"/>
      <c r="O59" s="206"/>
      <c r="P59" s="192">
        <f t="shared" si="376"/>
        <v>0</v>
      </c>
      <c r="Q59" s="205"/>
      <c r="R59" s="206"/>
      <c r="S59" s="192">
        <f t="shared" si="377"/>
        <v>0</v>
      </c>
      <c r="T59" s="205">
        <v>67.900000000000006</v>
      </c>
      <c r="U59" s="206">
        <v>67.900000000000006</v>
      </c>
      <c r="V59" s="192">
        <f t="shared" si="378"/>
        <v>100</v>
      </c>
      <c r="W59" s="205"/>
      <c r="X59" s="206"/>
      <c r="Y59" s="192">
        <f t="shared" si="379"/>
        <v>0</v>
      </c>
      <c r="Z59" s="205"/>
      <c r="AA59" s="206"/>
      <c r="AB59" s="192">
        <f t="shared" si="380"/>
        <v>0</v>
      </c>
      <c r="AC59" s="205"/>
      <c r="AD59" s="206"/>
      <c r="AE59" s="192">
        <f t="shared" si="381"/>
        <v>0</v>
      </c>
      <c r="AF59" s="205"/>
      <c r="AG59" s="206"/>
      <c r="AH59" s="192">
        <f t="shared" si="382"/>
        <v>0</v>
      </c>
      <c r="AI59" s="205"/>
      <c r="AJ59" s="206"/>
      <c r="AK59" s="192">
        <f t="shared" si="383"/>
        <v>0</v>
      </c>
      <c r="AL59" s="205"/>
      <c r="AM59" s="206"/>
      <c r="AN59" s="192">
        <f t="shared" si="384"/>
        <v>0</v>
      </c>
      <c r="AO59" s="205"/>
      <c r="AP59" s="206"/>
      <c r="AQ59" s="192">
        <f t="shared" si="385"/>
        <v>0</v>
      </c>
      <c r="AR59" s="351"/>
    </row>
    <row r="60" spans="1:44" s="96" customFormat="1" ht="20.25" customHeight="1">
      <c r="A60" s="343" t="s">
        <v>315</v>
      </c>
      <c r="B60" s="347" t="s">
        <v>357</v>
      </c>
      <c r="C60" s="347"/>
      <c r="D60" s="120" t="s">
        <v>41</v>
      </c>
      <c r="E60" s="191">
        <f t="shared" si="251"/>
        <v>482.70000000000005</v>
      </c>
      <c r="F60" s="191">
        <f t="shared" si="248"/>
        <v>482.70000000000005</v>
      </c>
      <c r="G60" s="191">
        <f t="shared" si="249"/>
        <v>100</v>
      </c>
      <c r="H60" s="191">
        <f t="shared" ref="H60" si="386">H61+H62+H63</f>
        <v>0</v>
      </c>
      <c r="I60" s="191">
        <f t="shared" ref="I60" si="387">I61+I62+I63</f>
        <v>0</v>
      </c>
      <c r="J60" s="191">
        <f t="shared" si="250"/>
        <v>0</v>
      </c>
      <c r="K60" s="191">
        <f t="shared" ref="K60:AP60" si="388">K61+K62+K63</f>
        <v>0</v>
      </c>
      <c r="L60" s="191">
        <f t="shared" si="388"/>
        <v>0</v>
      </c>
      <c r="M60" s="191">
        <f t="shared" ref="M60:M67" si="389">IF(L60,L60/K60*100,0)</f>
        <v>0</v>
      </c>
      <c r="N60" s="191">
        <f t="shared" si="388"/>
        <v>0</v>
      </c>
      <c r="O60" s="191">
        <f t="shared" si="388"/>
        <v>0</v>
      </c>
      <c r="P60" s="191">
        <f t="shared" ref="P60:P67" si="390">IF(O60,O60/N60*100,0)</f>
        <v>0</v>
      </c>
      <c r="Q60" s="191">
        <f t="shared" si="388"/>
        <v>0</v>
      </c>
      <c r="R60" s="191">
        <f t="shared" si="388"/>
        <v>0</v>
      </c>
      <c r="S60" s="191">
        <f t="shared" ref="S60:S67" si="391">IF(R60,R60/Q60*100,0)</f>
        <v>0</v>
      </c>
      <c r="T60" s="191">
        <f t="shared" ref="T60" si="392">T61+T62+T63</f>
        <v>482.70000000000005</v>
      </c>
      <c r="U60" s="191">
        <f t="shared" si="388"/>
        <v>482.70000000000005</v>
      </c>
      <c r="V60" s="191">
        <f t="shared" ref="V60:V67" si="393">IF(U60,U60/T60*100,0)</f>
        <v>100</v>
      </c>
      <c r="W60" s="191">
        <f t="shared" si="388"/>
        <v>0</v>
      </c>
      <c r="X60" s="191">
        <f t="shared" si="388"/>
        <v>0</v>
      </c>
      <c r="Y60" s="191">
        <f t="shared" ref="Y60:Y67" si="394">IF(X60,X60/W60*100,0)</f>
        <v>0</v>
      </c>
      <c r="Z60" s="191">
        <f t="shared" si="388"/>
        <v>0</v>
      </c>
      <c r="AA60" s="191">
        <f t="shared" si="388"/>
        <v>0</v>
      </c>
      <c r="AB60" s="191">
        <f t="shared" ref="AB60:AB67" si="395">IF(AA60,AA60/Z60*100,0)</f>
        <v>0</v>
      </c>
      <c r="AC60" s="191">
        <f t="shared" si="388"/>
        <v>0</v>
      </c>
      <c r="AD60" s="191">
        <f t="shared" si="388"/>
        <v>0</v>
      </c>
      <c r="AE60" s="191">
        <f t="shared" ref="AE60:AE67" si="396">IF(AD60,AD60/AC60*100,0)</f>
        <v>0</v>
      </c>
      <c r="AF60" s="191">
        <f t="shared" si="388"/>
        <v>0</v>
      </c>
      <c r="AG60" s="191">
        <f t="shared" si="388"/>
        <v>0</v>
      </c>
      <c r="AH60" s="191">
        <f t="shared" ref="AH60:AH67" si="397">IF(AG60,AG60/AF60*100,0)</f>
        <v>0</v>
      </c>
      <c r="AI60" s="191">
        <f t="shared" si="388"/>
        <v>0</v>
      </c>
      <c r="AJ60" s="191">
        <f t="shared" si="388"/>
        <v>0</v>
      </c>
      <c r="AK60" s="191">
        <f t="shared" ref="AK60:AK67" si="398">IF(AJ60,AJ60/AI60*100,0)</f>
        <v>0</v>
      </c>
      <c r="AL60" s="191">
        <f t="shared" si="388"/>
        <v>0</v>
      </c>
      <c r="AM60" s="191">
        <f t="shared" si="388"/>
        <v>0</v>
      </c>
      <c r="AN60" s="191">
        <f t="shared" ref="AN60:AN67" si="399">IF(AM60,AM60/AL60*100,0)</f>
        <v>0</v>
      </c>
      <c r="AO60" s="191">
        <f t="shared" si="388"/>
        <v>0</v>
      </c>
      <c r="AP60" s="191">
        <f t="shared" si="388"/>
        <v>0</v>
      </c>
      <c r="AQ60" s="191">
        <f t="shared" ref="AQ60:AQ67" si="400">IF(AP60,AP60/AO60*100,0)</f>
        <v>0</v>
      </c>
      <c r="AR60" s="351"/>
    </row>
    <row r="61" spans="1:44" ht="35.25" customHeight="1">
      <c r="A61" s="343"/>
      <c r="B61" s="347"/>
      <c r="C61" s="347"/>
      <c r="D61" s="173" t="s">
        <v>37</v>
      </c>
      <c r="E61" s="192">
        <f t="shared" si="251"/>
        <v>160</v>
      </c>
      <c r="F61" s="192">
        <f t="shared" si="248"/>
        <v>160</v>
      </c>
      <c r="G61" s="192">
        <f t="shared" si="249"/>
        <v>100</v>
      </c>
      <c r="H61" s="205"/>
      <c r="I61" s="206"/>
      <c r="J61" s="192">
        <f t="shared" si="250"/>
        <v>0</v>
      </c>
      <c r="K61" s="205"/>
      <c r="L61" s="206"/>
      <c r="M61" s="192">
        <f t="shared" si="389"/>
        <v>0</v>
      </c>
      <c r="N61" s="205"/>
      <c r="O61" s="206"/>
      <c r="P61" s="192">
        <f t="shared" si="390"/>
        <v>0</v>
      </c>
      <c r="Q61" s="205"/>
      <c r="R61" s="206"/>
      <c r="S61" s="192">
        <f t="shared" si="391"/>
        <v>0</v>
      </c>
      <c r="T61" s="205">
        <v>160</v>
      </c>
      <c r="U61" s="206">
        <v>160</v>
      </c>
      <c r="V61" s="192">
        <f t="shared" si="393"/>
        <v>100</v>
      </c>
      <c r="W61" s="205"/>
      <c r="X61" s="206"/>
      <c r="Y61" s="192">
        <f t="shared" si="394"/>
        <v>0</v>
      </c>
      <c r="Z61" s="205"/>
      <c r="AA61" s="206"/>
      <c r="AB61" s="192">
        <f t="shared" si="395"/>
        <v>0</v>
      </c>
      <c r="AC61" s="205"/>
      <c r="AD61" s="206"/>
      <c r="AE61" s="192">
        <f t="shared" si="396"/>
        <v>0</v>
      </c>
      <c r="AF61" s="205"/>
      <c r="AG61" s="206"/>
      <c r="AH61" s="192">
        <f t="shared" si="397"/>
        <v>0</v>
      </c>
      <c r="AI61" s="205"/>
      <c r="AJ61" s="206"/>
      <c r="AK61" s="192">
        <f t="shared" si="398"/>
        <v>0</v>
      </c>
      <c r="AL61" s="205"/>
      <c r="AM61" s="206"/>
      <c r="AN61" s="192">
        <f t="shared" si="399"/>
        <v>0</v>
      </c>
      <c r="AO61" s="205"/>
      <c r="AP61" s="206"/>
      <c r="AQ61" s="192">
        <f t="shared" si="400"/>
        <v>0</v>
      </c>
      <c r="AR61" s="351"/>
    </row>
    <row r="62" spans="1:44" ht="35.25" customHeight="1">
      <c r="A62" s="343"/>
      <c r="B62" s="347"/>
      <c r="C62" s="347"/>
      <c r="D62" s="173" t="s">
        <v>2</v>
      </c>
      <c r="E62" s="192">
        <f t="shared" si="251"/>
        <v>250.3</v>
      </c>
      <c r="F62" s="192">
        <f t="shared" si="248"/>
        <v>250.3</v>
      </c>
      <c r="G62" s="192">
        <f t="shared" si="249"/>
        <v>100</v>
      </c>
      <c r="H62" s="205"/>
      <c r="I62" s="206"/>
      <c r="J62" s="192">
        <f t="shared" si="250"/>
        <v>0</v>
      </c>
      <c r="K62" s="205"/>
      <c r="L62" s="206"/>
      <c r="M62" s="192">
        <f t="shared" si="389"/>
        <v>0</v>
      </c>
      <c r="N62" s="205"/>
      <c r="O62" s="206"/>
      <c r="P62" s="192">
        <f t="shared" si="390"/>
        <v>0</v>
      </c>
      <c r="Q62" s="205"/>
      <c r="R62" s="206"/>
      <c r="S62" s="192">
        <f t="shared" si="391"/>
        <v>0</v>
      </c>
      <c r="T62" s="205">
        <v>250.3</v>
      </c>
      <c r="U62" s="206">
        <v>250.3</v>
      </c>
      <c r="V62" s="192">
        <f t="shared" si="393"/>
        <v>100</v>
      </c>
      <c r="W62" s="205"/>
      <c r="X62" s="206"/>
      <c r="Y62" s="192">
        <f t="shared" si="394"/>
        <v>0</v>
      </c>
      <c r="Z62" s="205"/>
      <c r="AA62" s="206"/>
      <c r="AB62" s="192">
        <f t="shared" si="395"/>
        <v>0</v>
      </c>
      <c r="AC62" s="205"/>
      <c r="AD62" s="206"/>
      <c r="AE62" s="192">
        <f t="shared" si="396"/>
        <v>0</v>
      </c>
      <c r="AF62" s="205"/>
      <c r="AG62" s="206"/>
      <c r="AH62" s="192">
        <f t="shared" si="397"/>
        <v>0</v>
      </c>
      <c r="AI62" s="205"/>
      <c r="AJ62" s="206"/>
      <c r="AK62" s="192">
        <f t="shared" si="398"/>
        <v>0</v>
      </c>
      <c r="AL62" s="205"/>
      <c r="AM62" s="206"/>
      <c r="AN62" s="192">
        <f t="shared" si="399"/>
        <v>0</v>
      </c>
      <c r="AO62" s="205"/>
      <c r="AP62" s="206"/>
      <c r="AQ62" s="192">
        <f t="shared" si="400"/>
        <v>0</v>
      </c>
      <c r="AR62" s="351"/>
    </row>
    <row r="63" spans="1:44" ht="19.7" customHeight="1">
      <c r="A63" s="343"/>
      <c r="B63" s="347"/>
      <c r="C63" s="347"/>
      <c r="D63" s="174" t="s">
        <v>43</v>
      </c>
      <c r="E63" s="192">
        <f t="shared" si="251"/>
        <v>72.400000000000006</v>
      </c>
      <c r="F63" s="192">
        <f t="shared" si="248"/>
        <v>72.400000000000006</v>
      </c>
      <c r="G63" s="192">
        <f t="shared" si="249"/>
        <v>100</v>
      </c>
      <c r="H63" s="205"/>
      <c r="I63" s="206"/>
      <c r="J63" s="192">
        <f t="shared" si="250"/>
        <v>0</v>
      </c>
      <c r="K63" s="205"/>
      <c r="L63" s="206"/>
      <c r="M63" s="192">
        <f t="shared" si="389"/>
        <v>0</v>
      </c>
      <c r="N63" s="205"/>
      <c r="O63" s="206"/>
      <c r="P63" s="192">
        <f t="shared" si="390"/>
        <v>0</v>
      </c>
      <c r="Q63" s="205"/>
      <c r="R63" s="206"/>
      <c r="S63" s="192">
        <f t="shared" si="391"/>
        <v>0</v>
      </c>
      <c r="T63" s="205">
        <v>72.400000000000006</v>
      </c>
      <c r="U63" s="206">
        <v>72.400000000000006</v>
      </c>
      <c r="V63" s="192">
        <f t="shared" si="393"/>
        <v>100</v>
      </c>
      <c r="W63" s="205"/>
      <c r="X63" s="206"/>
      <c r="Y63" s="192">
        <f t="shared" si="394"/>
        <v>0</v>
      </c>
      <c r="Z63" s="205"/>
      <c r="AA63" s="206"/>
      <c r="AB63" s="192">
        <f t="shared" si="395"/>
        <v>0</v>
      </c>
      <c r="AC63" s="205"/>
      <c r="AD63" s="206"/>
      <c r="AE63" s="192">
        <f t="shared" si="396"/>
        <v>0</v>
      </c>
      <c r="AF63" s="205"/>
      <c r="AG63" s="206"/>
      <c r="AH63" s="192">
        <f t="shared" si="397"/>
        <v>0</v>
      </c>
      <c r="AI63" s="205"/>
      <c r="AJ63" s="206"/>
      <c r="AK63" s="192">
        <f t="shared" si="398"/>
        <v>0</v>
      </c>
      <c r="AL63" s="205"/>
      <c r="AM63" s="206"/>
      <c r="AN63" s="192">
        <f t="shared" si="399"/>
        <v>0</v>
      </c>
      <c r="AO63" s="205"/>
      <c r="AP63" s="206"/>
      <c r="AQ63" s="192">
        <f t="shared" si="400"/>
        <v>0</v>
      </c>
      <c r="AR63" s="351"/>
    </row>
    <row r="64" spans="1:44" s="96" customFormat="1" ht="32.25" customHeight="1">
      <c r="A64" s="361" t="s">
        <v>316</v>
      </c>
      <c r="B64" s="362" t="s">
        <v>358</v>
      </c>
      <c r="C64" s="347"/>
      <c r="D64" s="120" t="s">
        <v>41</v>
      </c>
      <c r="E64" s="191">
        <f t="shared" si="251"/>
        <v>4487.2</v>
      </c>
      <c r="F64" s="191">
        <f t="shared" si="248"/>
        <v>3435.8</v>
      </c>
      <c r="G64" s="191">
        <f t="shared" si="249"/>
        <v>76.568907113567491</v>
      </c>
      <c r="H64" s="191">
        <f>SUM(H65:H67)</f>
        <v>0</v>
      </c>
      <c r="I64" s="191">
        <f t="shared" ref="I64" si="401">I65+I66+I67</f>
        <v>0</v>
      </c>
      <c r="J64" s="191">
        <f t="shared" si="250"/>
        <v>0</v>
      </c>
      <c r="K64" s="191">
        <f t="shared" ref="K64" si="402">SUM(K65:K67)</f>
        <v>195</v>
      </c>
      <c r="L64" s="191">
        <f t="shared" ref="L64:AP64" si="403">L65+L66+L67</f>
        <v>195</v>
      </c>
      <c r="M64" s="191">
        <f t="shared" si="389"/>
        <v>100</v>
      </c>
      <c r="N64" s="191">
        <f t="shared" ref="N64" si="404">SUM(N65:N67)</f>
        <v>226</v>
      </c>
      <c r="O64" s="191">
        <f t="shared" si="403"/>
        <v>226</v>
      </c>
      <c r="P64" s="191">
        <f t="shared" si="390"/>
        <v>100</v>
      </c>
      <c r="Q64" s="191">
        <f t="shared" ref="Q64" si="405">SUM(Q65:Q67)</f>
        <v>799.9</v>
      </c>
      <c r="R64" s="191">
        <f t="shared" si="403"/>
        <v>799.9</v>
      </c>
      <c r="S64" s="191">
        <f t="shared" si="391"/>
        <v>100</v>
      </c>
      <c r="T64" s="191">
        <f t="shared" ref="T64" si="406">SUM(T65:T67)</f>
        <v>1350.6999999999998</v>
      </c>
      <c r="U64" s="191">
        <f t="shared" si="403"/>
        <v>1350.6999999999998</v>
      </c>
      <c r="V64" s="191">
        <f t="shared" si="393"/>
        <v>100</v>
      </c>
      <c r="W64" s="191">
        <f t="shared" ref="W64" si="407">SUM(W65:W67)</f>
        <v>661.69999999999993</v>
      </c>
      <c r="X64" s="191">
        <f t="shared" si="403"/>
        <v>661.7</v>
      </c>
      <c r="Y64" s="191">
        <f t="shared" si="394"/>
        <v>100.00000000000003</v>
      </c>
      <c r="Z64" s="191">
        <f t="shared" ref="Z64" si="408">SUM(Z65:Z67)</f>
        <v>7.3</v>
      </c>
      <c r="AA64" s="191">
        <f t="shared" si="403"/>
        <v>7.3</v>
      </c>
      <c r="AB64" s="191">
        <f t="shared" si="395"/>
        <v>100</v>
      </c>
      <c r="AC64" s="191">
        <f t="shared" ref="AC64" si="409">SUM(AC65:AC67)</f>
        <v>179.7</v>
      </c>
      <c r="AD64" s="191">
        <f t="shared" si="403"/>
        <v>179.7</v>
      </c>
      <c r="AE64" s="191">
        <f t="shared" si="396"/>
        <v>100</v>
      </c>
      <c r="AF64" s="191">
        <f t="shared" ref="AF64" si="410">SUM(AF65:AF67)</f>
        <v>15.5</v>
      </c>
      <c r="AG64" s="191">
        <f t="shared" si="403"/>
        <v>15.5</v>
      </c>
      <c r="AH64" s="191">
        <f t="shared" si="397"/>
        <v>100</v>
      </c>
      <c r="AI64" s="191">
        <f t="shared" ref="AI64" si="411">SUM(AI65:AI67)</f>
        <v>1051.4000000000001</v>
      </c>
      <c r="AJ64" s="191">
        <f t="shared" si="403"/>
        <v>0</v>
      </c>
      <c r="AK64" s="191">
        <f t="shared" si="398"/>
        <v>0</v>
      </c>
      <c r="AL64" s="191">
        <f t="shared" ref="AL64" si="412">SUM(AL65:AL67)</f>
        <v>0</v>
      </c>
      <c r="AM64" s="191">
        <f t="shared" si="403"/>
        <v>0</v>
      </c>
      <c r="AN64" s="191">
        <f t="shared" si="399"/>
        <v>0</v>
      </c>
      <c r="AO64" s="191">
        <f t="shared" ref="AO64" si="413">SUM(AO65:AO67)</f>
        <v>0</v>
      </c>
      <c r="AP64" s="191">
        <f t="shared" si="403"/>
        <v>0</v>
      </c>
      <c r="AQ64" s="191">
        <f t="shared" si="400"/>
        <v>0</v>
      </c>
      <c r="AR64" s="351"/>
    </row>
    <row r="65" spans="1:44" ht="35.25" customHeight="1">
      <c r="A65" s="361"/>
      <c r="B65" s="362"/>
      <c r="C65" s="347"/>
      <c r="D65" s="173" t="s">
        <v>37</v>
      </c>
      <c r="E65" s="192">
        <f t="shared" si="251"/>
        <v>55</v>
      </c>
      <c r="F65" s="192">
        <f t="shared" si="248"/>
        <v>55</v>
      </c>
      <c r="G65" s="192">
        <f t="shared" si="249"/>
        <v>100</v>
      </c>
      <c r="H65" s="205">
        <f>H72</f>
        <v>0</v>
      </c>
      <c r="I65" s="206">
        <f>I72</f>
        <v>0</v>
      </c>
      <c r="J65" s="192">
        <f t="shared" si="250"/>
        <v>0</v>
      </c>
      <c r="K65" s="205">
        <f t="shared" ref="K65:L65" si="414">K72</f>
        <v>0</v>
      </c>
      <c r="L65" s="206">
        <f t="shared" si="414"/>
        <v>0</v>
      </c>
      <c r="M65" s="192">
        <f t="shared" si="389"/>
        <v>0</v>
      </c>
      <c r="N65" s="205">
        <f t="shared" ref="N65:O65" si="415">N72</f>
        <v>0</v>
      </c>
      <c r="O65" s="206">
        <f t="shared" si="415"/>
        <v>0</v>
      </c>
      <c r="P65" s="192">
        <f t="shared" si="390"/>
        <v>0</v>
      </c>
      <c r="Q65" s="205">
        <f t="shared" ref="Q65:R65" si="416">Q72</f>
        <v>0</v>
      </c>
      <c r="R65" s="206">
        <f t="shared" si="416"/>
        <v>0</v>
      </c>
      <c r="S65" s="192">
        <f t="shared" si="391"/>
        <v>0</v>
      </c>
      <c r="T65" s="205">
        <f t="shared" ref="T65:U65" si="417">T72</f>
        <v>55</v>
      </c>
      <c r="U65" s="206">
        <f t="shared" si="417"/>
        <v>55</v>
      </c>
      <c r="V65" s="192">
        <f t="shared" si="393"/>
        <v>100</v>
      </c>
      <c r="W65" s="205">
        <f t="shared" ref="W65:X65" si="418">W72</f>
        <v>0</v>
      </c>
      <c r="X65" s="206">
        <f t="shared" si="418"/>
        <v>0</v>
      </c>
      <c r="Y65" s="192">
        <f t="shared" si="394"/>
        <v>0</v>
      </c>
      <c r="Z65" s="205">
        <f t="shared" ref="Z65:AA65" si="419">Z72</f>
        <v>0</v>
      </c>
      <c r="AA65" s="206">
        <f t="shared" si="419"/>
        <v>0</v>
      </c>
      <c r="AB65" s="192">
        <f t="shared" si="395"/>
        <v>0</v>
      </c>
      <c r="AC65" s="205">
        <f t="shared" ref="AC65:AD65" si="420">AC72</f>
        <v>0</v>
      </c>
      <c r="AD65" s="206">
        <f t="shared" si="420"/>
        <v>0</v>
      </c>
      <c r="AE65" s="192">
        <f t="shared" si="396"/>
        <v>0</v>
      </c>
      <c r="AF65" s="205">
        <f t="shared" ref="AF65:AG65" si="421">AF72</f>
        <v>0</v>
      </c>
      <c r="AG65" s="206">
        <f t="shared" si="421"/>
        <v>0</v>
      </c>
      <c r="AH65" s="192">
        <f t="shared" si="397"/>
        <v>0</v>
      </c>
      <c r="AI65" s="205">
        <f t="shared" ref="AI65:AJ65" si="422">AI72</f>
        <v>0</v>
      </c>
      <c r="AJ65" s="206">
        <f t="shared" si="422"/>
        <v>0</v>
      </c>
      <c r="AK65" s="192">
        <f t="shared" si="398"/>
        <v>0</v>
      </c>
      <c r="AL65" s="205">
        <f t="shared" ref="AL65:AM65" si="423">AL72</f>
        <v>0</v>
      </c>
      <c r="AM65" s="206">
        <f t="shared" si="423"/>
        <v>0</v>
      </c>
      <c r="AN65" s="192">
        <f t="shared" si="399"/>
        <v>0</v>
      </c>
      <c r="AO65" s="205">
        <f t="shared" ref="AO65:AP65" si="424">AO72</f>
        <v>0</v>
      </c>
      <c r="AP65" s="206">
        <f t="shared" si="424"/>
        <v>0</v>
      </c>
      <c r="AQ65" s="192">
        <f t="shared" si="400"/>
        <v>0</v>
      </c>
      <c r="AR65" s="351"/>
    </row>
    <row r="66" spans="1:44" ht="35.25" customHeight="1">
      <c r="A66" s="361"/>
      <c r="B66" s="362"/>
      <c r="C66" s="347"/>
      <c r="D66" s="185" t="s">
        <v>2</v>
      </c>
      <c r="E66" s="192">
        <f t="shared" si="251"/>
        <v>1196.9000000000001</v>
      </c>
      <c r="F66" s="192">
        <f t="shared" si="248"/>
        <v>1096.9000000000001</v>
      </c>
      <c r="G66" s="192">
        <f t="shared" si="249"/>
        <v>91.645083131422851</v>
      </c>
      <c r="H66" s="205">
        <f>H69+H73+H96</f>
        <v>0</v>
      </c>
      <c r="I66" s="206">
        <f>I69+I73+I96</f>
        <v>0</v>
      </c>
      <c r="J66" s="192">
        <f t="shared" si="250"/>
        <v>0</v>
      </c>
      <c r="K66" s="205">
        <f t="shared" ref="K66:L66" si="425">K69+K73+K96</f>
        <v>0</v>
      </c>
      <c r="L66" s="206">
        <f t="shared" si="425"/>
        <v>0</v>
      </c>
      <c r="M66" s="192">
        <f t="shared" si="389"/>
        <v>0</v>
      </c>
      <c r="N66" s="205">
        <f t="shared" ref="N66:O66" si="426">N69+N73+N96</f>
        <v>0</v>
      </c>
      <c r="O66" s="206">
        <f t="shared" si="426"/>
        <v>0</v>
      </c>
      <c r="P66" s="192">
        <f t="shared" si="390"/>
        <v>0</v>
      </c>
      <c r="Q66" s="205">
        <f t="shared" ref="Q66:R66" si="427">Q69+Q73+Q96</f>
        <v>580</v>
      </c>
      <c r="R66" s="206">
        <f t="shared" si="427"/>
        <v>580</v>
      </c>
      <c r="S66" s="192">
        <f t="shared" si="391"/>
        <v>100</v>
      </c>
      <c r="T66" s="205">
        <f t="shared" ref="T66:U66" si="428">T69+T73+T96</f>
        <v>225.60000000000002</v>
      </c>
      <c r="U66" s="206">
        <f t="shared" si="428"/>
        <v>225.60000000000002</v>
      </c>
      <c r="V66" s="192">
        <f t="shared" si="393"/>
        <v>100</v>
      </c>
      <c r="W66" s="205">
        <f>W69+W73+W96</f>
        <v>129.29999999999998</v>
      </c>
      <c r="X66" s="206">
        <f t="shared" ref="X66" si="429">X69+X73+X96</f>
        <v>129.30000000000001</v>
      </c>
      <c r="Y66" s="192">
        <f t="shared" si="394"/>
        <v>100.00000000000003</v>
      </c>
      <c r="Z66" s="205">
        <f t="shared" ref="Z66:AA66" si="430">Z69+Z73+Z96</f>
        <v>6</v>
      </c>
      <c r="AA66" s="206">
        <f t="shared" si="430"/>
        <v>6</v>
      </c>
      <c r="AB66" s="192">
        <f t="shared" si="395"/>
        <v>100</v>
      </c>
      <c r="AC66" s="205">
        <f t="shared" ref="AC66:AD66" si="431">AC69+AC73+AC96</f>
        <v>143.6</v>
      </c>
      <c r="AD66" s="206">
        <f t="shared" si="431"/>
        <v>143.6</v>
      </c>
      <c r="AE66" s="192">
        <f t="shared" si="396"/>
        <v>100</v>
      </c>
      <c r="AF66" s="205">
        <f>AF69+AF73+AF96</f>
        <v>12.4</v>
      </c>
      <c r="AG66" s="206">
        <f t="shared" ref="AG66" si="432">AG69+AG73+AG96</f>
        <v>12.4</v>
      </c>
      <c r="AH66" s="192">
        <f t="shared" si="397"/>
        <v>100</v>
      </c>
      <c r="AI66" s="205">
        <f t="shared" ref="AI66:AJ66" si="433">AI69+AI73+AI96</f>
        <v>100</v>
      </c>
      <c r="AJ66" s="206">
        <f t="shared" si="433"/>
        <v>0</v>
      </c>
      <c r="AK66" s="192">
        <f t="shared" si="398"/>
        <v>0</v>
      </c>
      <c r="AL66" s="205">
        <f t="shared" ref="AL66:AM66" si="434">AL69+AL73+AL96</f>
        <v>0</v>
      </c>
      <c r="AM66" s="206">
        <f t="shared" si="434"/>
        <v>0</v>
      </c>
      <c r="AN66" s="192">
        <f t="shared" si="399"/>
        <v>0</v>
      </c>
      <c r="AO66" s="205">
        <f t="shared" ref="AO66:AP66" si="435">AO69+AO73+AO96</f>
        <v>0</v>
      </c>
      <c r="AP66" s="206">
        <f t="shared" si="435"/>
        <v>0</v>
      </c>
      <c r="AQ66" s="192">
        <f t="shared" si="400"/>
        <v>0</v>
      </c>
      <c r="AR66" s="351"/>
    </row>
    <row r="67" spans="1:44" ht="54.75" customHeight="1">
      <c r="A67" s="361"/>
      <c r="B67" s="362"/>
      <c r="C67" s="347"/>
      <c r="D67" s="174" t="s">
        <v>43</v>
      </c>
      <c r="E67" s="192">
        <f t="shared" si="251"/>
        <v>3235.3</v>
      </c>
      <c r="F67" s="192">
        <f t="shared" si="248"/>
        <v>2283.9</v>
      </c>
      <c r="G67" s="192">
        <f t="shared" si="249"/>
        <v>70.593144376101137</v>
      </c>
      <c r="H67" s="205">
        <f>H70+H74+H76+H78+H81+H83+H86+H89+H92+H94+H97+H99</f>
        <v>0</v>
      </c>
      <c r="I67" s="206">
        <f>I70+I74+I76+I78+I81+I83+I86+I89+I92+I94+I97+I99</f>
        <v>0</v>
      </c>
      <c r="J67" s="192">
        <f t="shared" si="250"/>
        <v>0</v>
      </c>
      <c r="K67" s="205">
        <f t="shared" ref="K67:L67" si="436">K70+K74+K76+K78+K81+K83+K86+K89+K92+K94+K97+K99</f>
        <v>195</v>
      </c>
      <c r="L67" s="206">
        <f t="shared" si="436"/>
        <v>195</v>
      </c>
      <c r="M67" s="192">
        <f t="shared" si="389"/>
        <v>100</v>
      </c>
      <c r="N67" s="205">
        <f t="shared" ref="N67:O67" si="437">N70+N74+N76+N78+N81+N83+N86+N89+N92+N94+N97+N99</f>
        <v>226</v>
      </c>
      <c r="O67" s="206">
        <f t="shared" si="437"/>
        <v>226</v>
      </c>
      <c r="P67" s="192">
        <f t="shared" si="390"/>
        <v>100</v>
      </c>
      <c r="Q67" s="205">
        <f>Q70+Q74+Q76+Q78+Q81+Q83+Q86+Q89+Q92+Q94+Q97+Q99</f>
        <v>219.9</v>
      </c>
      <c r="R67" s="206">
        <f t="shared" ref="R67" si="438">R70+R74+R76+R78+R81+R83+R86+R89+R92+R94+R97+R99</f>
        <v>219.9</v>
      </c>
      <c r="S67" s="192">
        <f t="shared" si="391"/>
        <v>100</v>
      </c>
      <c r="T67" s="205">
        <f>T70+T74+T76+T78+T81+T83+T86+T89+T92+T94+T97+T99</f>
        <v>1070.0999999999999</v>
      </c>
      <c r="U67" s="206">
        <f t="shared" ref="U67" si="439">U70+U74+U76+U78+U81+U83+U86+U89+U92+U94+U97+U99</f>
        <v>1070.0999999999999</v>
      </c>
      <c r="V67" s="192">
        <f t="shared" si="393"/>
        <v>100</v>
      </c>
      <c r="W67" s="205">
        <f t="shared" ref="W67:X67" si="440">W70+W74+W76+W78+W81+W83+W86+W89+W92+W94+W97+W99</f>
        <v>532.4</v>
      </c>
      <c r="X67" s="206">
        <f t="shared" si="440"/>
        <v>532.4</v>
      </c>
      <c r="Y67" s="192">
        <f t="shared" si="394"/>
        <v>100</v>
      </c>
      <c r="Z67" s="205">
        <f t="shared" ref="Z67:AA67" si="441">Z70+Z74+Z76+Z78+Z81+Z83+Z86+Z89+Z92+Z94+Z97+Z99</f>
        <v>1.3</v>
      </c>
      <c r="AA67" s="206">
        <f t="shared" si="441"/>
        <v>1.3</v>
      </c>
      <c r="AB67" s="192">
        <f t="shared" si="395"/>
        <v>100</v>
      </c>
      <c r="AC67" s="205">
        <f t="shared" ref="AC67:AD67" si="442">AC70+AC74+AC76+AC78+AC81+AC83+AC86+AC89+AC92+AC94+AC97+AC99</f>
        <v>36.1</v>
      </c>
      <c r="AD67" s="206">
        <f t="shared" si="442"/>
        <v>36.1</v>
      </c>
      <c r="AE67" s="192">
        <f t="shared" si="396"/>
        <v>100</v>
      </c>
      <c r="AF67" s="205">
        <f t="shared" ref="AF67:AG67" si="443">AF70+AF74+AF76+AF78+AF81+AF83+AF86+AF89+AF92+AF94+AF97+AF99</f>
        <v>3.1</v>
      </c>
      <c r="AG67" s="206">
        <f t="shared" si="443"/>
        <v>3.1</v>
      </c>
      <c r="AH67" s="192">
        <f t="shared" si="397"/>
        <v>100</v>
      </c>
      <c r="AI67" s="205">
        <f t="shared" ref="AI67:AJ67" si="444">AI70+AI74+AI76+AI78+AI81+AI83+AI86+AI89+AI92+AI94+AI97+AI99</f>
        <v>951.40000000000009</v>
      </c>
      <c r="AJ67" s="206">
        <f t="shared" si="444"/>
        <v>0</v>
      </c>
      <c r="AK67" s="192">
        <f t="shared" si="398"/>
        <v>0</v>
      </c>
      <c r="AL67" s="205">
        <f t="shared" ref="AL67:AM67" si="445">AL70+AL74+AL76+AL78+AL81+AL83+AL86+AL89+AL92+AL94+AL97+AL99</f>
        <v>0</v>
      </c>
      <c r="AM67" s="206">
        <f t="shared" si="445"/>
        <v>0</v>
      </c>
      <c r="AN67" s="192">
        <f t="shared" si="399"/>
        <v>0</v>
      </c>
      <c r="AO67" s="205">
        <f t="shared" ref="AO67:AP67" si="446">AO70+AO74+AO76+AO78+AO81+AO83+AO86+AO89+AO92+AO94+AO97+AO99</f>
        <v>0</v>
      </c>
      <c r="AP67" s="206">
        <f t="shared" si="446"/>
        <v>0</v>
      </c>
      <c r="AQ67" s="192">
        <f t="shared" si="400"/>
        <v>0</v>
      </c>
      <c r="AR67" s="351"/>
    </row>
    <row r="68" spans="1:44" s="96" customFormat="1" ht="20.25" customHeight="1">
      <c r="A68" s="343" t="s">
        <v>317</v>
      </c>
      <c r="B68" s="347" t="s">
        <v>318</v>
      </c>
      <c r="C68" s="347"/>
      <c r="D68" s="120" t="s">
        <v>41</v>
      </c>
      <c r="E68" s="191">
        <f t="shared" si="251"/>
        <v>662</v>
      </c>
      <c r="F68" s="191">
        <f t="shared" si="248"/>
        <v>662</v>
      </c>
      <c r="G68" s="191">
        <f t="shared" si="249"/>
        <v>100</v>
      </c>
      <c r="H68" s="191">
        <f t="shared" ref="H68:AP68" si="447">H69+H70</f>
        <v>0</v>
      </c>
      <c r="I68" s="191">
        <f t="shared" si="447"/>
        <v>0</v>
      </c>
      <c r="J68" s="191">
        <f t="shared" si="250"/>
        <v>0</v>
      </c>
      <c r="K68" s="191">
        <f t="shared" si="447"/>
        <v>0</v>
      </c>
      <c r="L68" s="191">
        <f t="shared" si="447"/>
        <v>0</v>
      </c>
      <c r="M68" s="191">
        <f t="shared" si="447"/>
        <v>0</v>
      </c>
      <c r="N68" s="191">
        <f t="shared" si="447"/>
        <v>0</v>
      </c>
      <c r="O68" s="191">
        <f t="shared" si="447"/>
        <v>0</v>
      </c>
      <c r="P68" s="191">
        <f t="shared" si="447"/>
        <v>0</v>
      </c>
      <c r="Q68" s="191">
        <f t="shared" si="447"/>
        <v>100</v>
      </c>
      <c r="R68" s="191">
        <f t="shared" si="447"/>
        <v>100</v>
      </c>
      <c r="S68" s="191">
        <f t="shared" si="447"/>
        <v>200</v>
      </c>
      <c r="T68" s="191">
        <f t="shared" si="447"/>
        <v>197.9</v>
      </c>
      <c r="U68" s="191">
        <f t="shared" si="447"/>
        <v>197.9</v>
      </c>
      <c r="V68" s="191">
        <f t="shared" si="447"/>
        <v>0</v>
      </c>
      <c r="W68" s="191">
        <f t="shared" si="447"/>
        <v>161.59999999999997</v>
      </c>
      <c r="X68" s="191">
        <f t="shared" si="447"/>
        <v>161.60000000000002</v>
      </c>
      <c r="Y68" s="191">
        <f t="shared" si="447"/>
        <v>0</v>
      </c>
      <c r="Z68" s="191">
        <f t="shared" si="447"/>
        <v>7.3</v>
      </c>
      <c r="AA68" s="191">
        <f t="shared" si="447"/>
        <v>7.3</v>
      </c>
      <c r="AB68" s="191">
        <f t="shared" si="447"/>
        <v>200</v>
      </c>
      <c r="AC68" s="191">
        <f t="shared" si="447"/>
        <v>179.7</v>
      </c>
      <c r="AD68" s="191">
        <f t="shared" si="447"/>
        <v>179.7</v>
      </c>
      <c r="AE68" s="191">
        <f t="shared" si="447"/>
        <v>0</v>
      </c>
      <c r="AF68" s="191">
        <f t="shared" si="447"/>
        <v>15.5</v>
      </c>
      <c r="AG68" s="191">
        <f t="shared" si="447"/>
        <v>15.5</v>
      </c>
      <c r="AH68" s="191">
        <f t="shared" si="447"/>
        <v>0</v>
      </c>
      <c r="AI68" s="191">
        <f t="shared" si="447"/>
        <v>0</v>
      </c>
      <c r="AJ68" s="191">
        <f t="shared" si="447"/>
        <v>0</v>
      </c>
      <c r="AK68" s="191">
        <f t="shared" si="447"/>
        <v>0</v>
      </c>
      <c r="AL68" s="191">
        <f t="shared" si="447"/>
        <v>0</v>
      </c>
      <c r="AM68" s="191">
        <f t="shared" si="447"/>
        <v>0</v>
      </c>
      <c r="AN68" s="191">
        <f t="shared" si="447"/>
        <v>0</v>
      </c>
      <c r="AO68" s="191">
        <f t="shared" si="447"/>
        <v>0</v>
      </c>
      <c r="AP68" s="191">
        <f t="shared" si="447"/>
        <v>0</v>
      </c>
      <c r="AQ68" s="191"/>
      <c r="AR68" s="351"/>
    </row>
    <row r="69" spans="1:44" ht="35.25" customHeight="1">
      <c r="A69" s="343"/>
      <c r="B69" s="347"/>
      <c r="C69" s="347"/>
      <c r="D69" s="173" t="s">
        <v>2</v>
      </c>
      <c r="E69" s="192">
        <f t="shared" si="251"/>
        <v>529.6</v>
      </c>
      <c r="F69" s="192">
        <f t="shared" si="248"/>
        <v>529.6</v>
      </c>
      <c r="G69" s="192">
        <f t="shared" si="249"/>
        <v>100</v>
      </c>
      <c r="H69" s="205"/>
      <c r="I69" s="206"/>
      <c r="J69" s="192">
        <f t="shared" si="250"/>
        <v>0</v>
      </c>
      <c r="K69" s="205"/>
      <c r="L69" s="206"/>
      <c r="M69" s="192"/>
      <c r="N69" s="205"/>
      <c r="O69" s="206"/>
      <c r="P69" s="192"/>
      <c r="Q69" s="205">
        <v>80</v>
      </c>
      <c r="R69" s="206">
        <v>80</v>
      </c>
      <c r="S69" s="192">
        <f>R69/Q69*100</f>
        <v>100</v>
      </c>
      <c r="T69" s="205">
        <f>158.3-0.8+0.8</f>
        <v>158.30000000000001</v>
      </c>
      <c r="U69" s="206">
        <v>158.30000000000001</v>
      </c>
      <c r="V69" s="192"/>
      <c r="W69" s="205">
        <f>145.6-0.8-15.5</f>
        <v>129.29999999999998</v>
      </c>
      <c r="X69" s="206">
        <v>129.30000000000001</v>
      </c>
      <c r="Y69" s="192"/>
      <c r="Z69" s="205">
        <v>6</v>
      </c>
      <c r="AA69" s="206">
        <v>6</v>
      </c>
      <c r="AB69" s="192">
        <f>AA69/Z69*100</f>
        <v>100</v>
      </c>
      <c r="AC69" s="205">
        <f>146.5+15.5-6-12.4</f>
        <v>143.6</v>
      </c>
      <c r="AD69" s="206">
        <v>143.6</v>
      </c>
      <c r="AE69" s="192"/>
      <c r="AF69" s="205">
        <v>12.4</v>
      </c>
      <c r="AG69" s="206">
        <v>12.4</v>
      </c>
      <c r="AH69" s="192"/>
      <c r="AI69" s="205"/>
      <c r="AJ69" s="206"/>
      <c r="AK69" s="192"/>
      <c r="AL69" s="205"/>
      <c r="AM69" s="206"/>
      <c r="AN69" s="192"/>
      <c r="AO69" s="205"/>
      <c r="AP69" s="206"/>
      <c r="AQ69" s="192"/>
      <c r="AR69" s="351"/>
    </row>
    <row r="70" spans="1:44" ht="19.7" customHeight="1">
      <c r="A70" s="343"/>
      <c r="B70" s="347"/>
      <c r="C70" s="347"/>
      <c r="D70" s="174" t="s">
        <v>43</v>
      </c>
      <c r="E70" s="192">
        <f t="shared" si="251"/>
        <v>132.4</v>
      </c>
      <c r="F70" s="192">
        <f t="shared" si="248"/>
        <v>132.4</v>
      </c>
      <c r="G70" s="192">
        <f t="shared" si="249"/>
        <v>100</v>
      </c>
      <c r="H70" s="205"/>
      <c r="I70" s="206"/>
      <c r="J70" s="192">
        <f t="shared" si="250"/>
        <v>0</v>
      </c>
      <c r="K70" s="205"/>
      <c r="L70" s="206"/>
      <c r="M70" s="192"/>
      <c r="N70" s="205"/>
      <c r="O70" s="206"/>
      <c r="P70" s="192"/>
      <c r="Q70" s="205">
        <v>20</v>
      </c>
      <c r="R70" s="206">
        <v>20</v>
      </c>
      <c r="S70" s="192">
        <f>R70/Q70*100</f>
        <v>100</v>
      </c>
      <c r="T70" s="205">
        <f>39.6-0.2+0.2</f>
        <v>39.6</v>
      </c>
      <c r="U70" s="206">
        <v>39.6</v>
      </c>
      <c r="V70" s="192"/>
      <c r="W70" s="205">
        <v>32.299999999999997</v>
      </c>
      <c r="X70" s="206">
        <v>32.299999999999997</v>
      </c>
      <c r="Y70" s="192"/>
      <c r="Z70" s="205">
        <f>1.3</f>
        <v>1.3</v>
      </c>
      <c r="AA70" s="206">
        <f>1.3</f>
        <v>1.3</v>
      </c>
      <c r="AB70" s="192">
        <f>AA70/Z70*100</f>
        <v>100</v>
      </c>
      <c r="AC70" s="205">
        <f>36.6+3.9-1.3-3.1</f>
        <v>36.1</v>
      </c>
      <c r="AD70" s="206">
        <v>36.1</v>
      </c>
      <c r="AE70" s="192"/>
      <c r="AF70" s="205">
        <v>3.1</v>
      </c>
      <c r="AG70" s="206">
        <v>3.1</v>
      </c>
      <c r="AH70" s="192"/>
      <c r="AI70" s="205"/>
      <c r="AJ70" s="206"/>
      <c r="AK70" s="192"/>
      <c r="AL70" s="205"/>
      <c r="AM70" s="206"/>
      <c r="AN70" s="192"/>
      <c r="AO70" s="205"/>
      <c r="AP70" s="206"/>
      <c r="AQ70" s="192"/>
      <c r="AR70" s="351"/>
    </row>
    <row r="71" spans="1:44" s="96" customFormat="1" ht="20.25" customHeight="1">
      <c r="A71" s="343" t="s">
        <v>320</v>
      </c>
      <c r="B71" s="347" t="s">
        <v>319</v>
      </c>
      <c r="C71" s="347"/>
      <c r="D71" s="120" t="s">
        <v>41</v>
      </c>
      <c r="E71" s="191">
        <f t="shared" si="251"/>
        <v>347.9</v>
      </c>
      <c r="F71" s="191">
        <f t="shared" si="248"/>
        <v>347.9</v>
      </c>
      <c r="G71" s="191">
        <f t="shared" si="249"/>
        <v>100</v>
      </c>
      <c r="H71" s="191">
        <f t="shared" ref="H71:AP71" si="448">H72+H73+H74</f>
        <v>0</v>
      </c>
      <c r="I71" s="191">
        <f t="shared" si="448"/>
        <v>0</v>
      </c>
      <c r="J71" s="191">
        <f t="shared" si="250"/>
        <v>0</v>
      </c>
      <c r="K71" s="191">
        <f t="shared" si="448"/>
        <v>195</v>
      </c>
      <c r="L71" s="191">
        <f t="shared" si="448"/>
        <v>195</v>
      </c>
      <c r="M71" s="191">
        <f t="shared" si="448"/>
        <v>0</v>
      </c>
      <c r="N71" s="191">
        <f t="shared" si="448"/>
        <v>0</v>
      </c>
      <c r="O71" s="191">
        <f t="shared" si="448"/>
        <v>0</v>
      </c>
      <c r="P71" s="191">
        <f t="shared" si="448"/>
        <v>0</v>
      </c>
      <c r="Q71" s="191">
        <f t="shared" si="448"/>
        <v>0</v>
      </c>
      <c r="R71" s="191">
        <f t="shared" si="448"/>
        <v>0</v>
      </c>
      <c r="S71" s="191">
        <f t="shared" si="448"/>
        <v>0</v>
      </c>
      <c r="T71" s="191">
        <f t="shared" si="448"/>
        <v>152.9</v>
      </c>
      <c r="U71" s="191">
        <f t="shared" si="448"/>
        <v>152.9</v>
      </c>
      <c r="V71" s="191">
        <f t="shared" si="448"/>
        <v>0</v>
      </c>
      <c r="W71" s="191">
        <f t="shared" si="448"/>
        <v>0</v>
      </c>
      <c r="X71" s="191">
        <f t="shared" si="448"/>
        <v>0</v>
      </c>
      <c r="Y71" s="191">
        <f t="shared" si="448"/>
        <v>0</v>
      </c>
      <c r="Z71" s="191">
        <f t="shared" si="448"/>
        <v>0</v>
      </c>
      <c r="AA71" s="191">
        <f t="shared" si="448"/>
        <v>0</v>
      </c>
      <c r="AB71" s="191">
        <f t="shared" si="448"/>
        <v>0</v>
      </c>
      <c r="AC71" s="191">
        <f t="shared" si="448"/>
        <v>0</v>
      </c>
      <c r="AD71" s="191">
        <f t="shared" si="448"/>
        <v>0</v>
      </c>
      <c r="AE71" s="191">
        <f t="shared" si="448"/>
        <v>0</v>
      </c>
      <c r="AF71" s="191">
        <f t="shared" si="448"/>
        <v>0</v>
      </c>
      <c r="AG71" s="191">
        <f t="shared" si="448"/>
        <v>0</v>
      </c>
      <c r="AH71" s="191">
        <f t="shared" si="448"/>
        <v>0</v>
      </c>
      <c r="AI71" s="191">
        <f t="shared" si="448"/>
        <v>0</v>
      </c>
      <c r="AJ71" s="191">
        <f t="shared" si="448"/>
        <v>0</v>
      </c>
      <c r="AK71" s="191">
        <f t="shared" si="448"/>
        <v>0</v>
      </c>
      <c r="AL71" s="191">
        <f t="shared" si="448"/>
        <v>0</v>
      </c>
      <c r="AM71" s="191">
        <f t="shared" si="448"/>
        <v>0</v>
      </c>
      <c r="AN71" s="191">
        <f t="shared" si="448"/>
        <v>0</v>
      </c>
      <c r="AO71" s="191">
        <f t="shared" si="448"/>
        <v>0</v>
      </c>
      <c r="AP71" s="191">
        <f t="shared" si="448"/>
        <v>0</v>
      </c>
      <c r="AQ71" s="191"/>
      <c r="AR71" s="351"/>
    </row>
    <row r="72" spans="1:44" ht="37.5" customHeight="1">
      <c r="A72" s="343"/>
      <c r="B72" s="347"/>
      <c r="C72" s="347"/>
      <c r="D72" s="173" t="s">
        <v>37</v>
      </c>
      <c r="E72" s="192">
        <f t="shared" si="251"/>
        <v>55</v>
      </c>
      <c r="F72" s="192">
        <f t="shared" si="248"/>
        <v>55</v>
      </c>
      <c r="G72" s="192">
        <f t="shared" si="249"/>
        <v>100</v>
      </c>
      <c r="H72" s="205"/>
      <c r="I72" s="206"/>
      <c r="J72" s="192">
        <f t="shared" si="250"/>
        <v>0</v>
      </c>
      <c r="K72" s="205"/>
      <c r="L72" s="206"/>
      <c r="M72" s="192"/>
      <c r="N72" s="205"/>
      <c r="O72" s="206"/>
      <c r="P72" s="192"/>
      <c r="Q72" s="205"/>
      <c r="R72" s="206"/>
      <c r="S72" s="192"/>
      <c r="T72" s="205">
        <v>55</v>
      </c>
      <c r="U72" s="206">
        <v>55</v>
      </c>
      <c r="V72" s="192"/>
      <c r="W72" s="205"/>
      <c r="X72" s="206"/>
      <c r="Y72" s="192"/>
      <c r="Z72" s="205"/>
      <c r="AA72" s="206"/>
      <c r="AB72" s="192"/>
      <c r="AC72" s="205"/>
      <c r="AD72" s="206"/>
      <c r="AE72" s="192"/>
      <c r="AF72" s="205"/>
      <c r="AG72" s="206"/>
      <c r="AH72" s="192"/>
      <c r="AI72" s="205"/>
      <c r="AJ72" s="206"/>
      <c r="AK72" s="192"/>
      <c r="AL72" s="205"/>
      <c r="AM72" s="206"/>
      <c r="AN72" s="192"/>
      <c r="AO72" s="205"/>
      <c r="AP72" s="206"/>
      <c r="AQ72" s="192"/>
      <c r="AR72" s="351"/>
    </row>
    <row r="73" spans="1:44" ht="30.75" customHeight="1">
      <c r="A73" s="343"/>
      <c r="B73" s="347"/>
      <c r="C73" s="347"/>
      <c r="D73" s="173" t="s">
        <v>2</v>
      </c>
      <c r="E73" s="192">
        <f t="shared" si="251"/>
        <v>67.3</v>
      </c>
      <c r="F73" s="192">
        <f t="shared" si="248"/>
        <v>67.3</v>
      </c>
      <c r="G73" s="192">
        <f t="shared" si="249"/>
        <v>100</v>
      </c>
      <c r="H73" s="205"/>
      <c r="I73" s="206"/>
      <c r="J73" s="192">
        <f t="shared" si="250"/>
        <v>0</v>
      </c>
      <c r="K73" s="205"/>
      <c r="L73" s="206"/>
      <c r="M73" s="192"/>
      <c r="N73" s="205"/>
      <c r="O73" s="206"/>
      <c r="P73" s="192"/>
      <c r="Q73" s="205"/>
      <c r="R73" s="206"/>
      <c r="S73" s="192"/>
      <c r="T73" s="205">
        <v>67.3</v>
      </c>
      <c r="U73" s="206">
        <v>67.3</v>
      </c>
      <c r="V73" s="192"/>
      <c r="W73" s="205"/>
      <c r="X73" s="206"/>
      <c r="Y73" s="192"/>
      <c r="Z73" s="205"/>
      <c r="AA73" s="206"/>
      <c r="AB73" s="192"/>
      <c r="AC73" s="205"/>
      <c r="AD73" s="206"/>
      <c r="AE73" s="192"/>
      <c r="AF73" s="205"/>
      <c r="AG73" s="206"/>
      <c r="AH73" s="192"/>
      <c r="AI73" s="205"/>
      <c r="AJ73" s="206"/>
      <c r="AK73" s="192"/>
      <c r="AL73" s="205"/>
      <c r="AM73" s="206"/>
      <c r="AN73" s="192"/>
      <c r="AO73" s="205"/>
      <c r="AP73" s="206"/>
      <c r="AQ73" s="192"/>
      <c r="AR73" s="351"/>
    </row>
    <row r="74" spans="1:44" ht="19.7" customHeight="1">
      <c r="A74" s="343"/>
      <c r="B74" s="347"/>
      <c r="C74" s="347"/>
      <c r="D74" s="174" t="s">
        <v>43</v>
      </c>
      <c r="E74" s="192">
        <f t="shared" si="251"/>
        <v>225.6</v>
      </c>
      <c r="F74" s="192">
        <f t="shared" si="248"/>
        <v>225.6</v>
      </c>
      <c r="G74" s="192">
        <f t="shared" si="249"/>
        <v>100</v>
      </c>
      <c r="H74" s="205"/>
      <c r="I74" s="206"/>
      <c r="J74" s="192">
        <f t="shared" si="250"/>
        <v>0</v>
      </c>
      <c r="K74" s="205">
        <v>195</v>
      </c>
      <c r="L74" s="206">
        <v>195</v>
      </c>
      <c r="M74" s="192"/>
      <c r="N74" s="205"/>
      <c r="O74" s="206"/>
      <c r="P74" s="192"/>
      <c r="Q74" s="205"/>
      <c r="R74" s="206"/>
      <c r="S74" s="192"/>
      <c r="T74" s="205">
        <v>30.6</v>
      </c>
      <c r="U74" s="206">
        <v>30.6</v>
      </c>
      <c r="V74" s="192"/>
      <c r="W74" s="205"/>
      <c r="X74" s="206"/>
      <c r="Y74" s="192"/>
      <c r="Z74" s="205"/>
      <c r="AA74" s="206"/>
      <c r="AB74" s="192"/>
      <c r="AC74" s="205"/>
      <c r="AD74" s="206"/>
      <c r="AE74" s="192"/>
      <c r="AF74" s="205"/>
      <c r="AG74" s="206"/>
      <c r="AH74" s="192"/>
      <c r="AI74" s="205"/>
      <c r="AJ74" s="206"/>
      <c r="AK74" s="192"/>
      <c r="AL74" s="205"/>
      <c r="AM74" s="206"/>
      <c r="AN74" s="192"/>
      <c r="AO74" s="205"/>
      <c r="AP74" s="206"/>
      <c r="AQ74" s="192"/>
      <c r="AR74" s="351"/>
    </row>
    <row r="75" spans="1:44" s="96" customFormat="1" ht="30" customHeight="1">
      <c r="A75" s="343" t="s">
        <v>321</v>
      </c>
      <c r="B75" s="347" t="s">
        <v>359</v>
      </c>
      <c r="C75" s="347"/>
      <c r="D75" s="120" t="s">
        <v>41</v>
      </c>
      <c r="E75" s="191">
        <f t="shared" si="251"/>
        <v>100</v>
      </c>
      <c r="F75" s="191">
        <f t="shared" si="248"/>
        <v>0</v>
      </c>
      <c r="G75" s="191">
        <f t="shared" si="249"/>
        <v>0</v>
      </c>
      <c r="H75" s="191">
        <f t="shared" ref="H75:AP75" si="449">H76</f>
        <v>0</v>
      </c>
      <c r="I75" s="191">
        <f t="shared" si="449"/>
        <v>0</v>
      </c>
      <c r="J75" s="191">
        <f t="shared" si="250"/>
        <v>0</v>
      </c>
      <c r="K75" s="191">
        <f t="shared" si="449"/>
        <v>0</v>
      </c>
      <c r="L75" s="191">
        <f t="shared" si="449"/>
        <v>0</v>
      </c>
      <c r="M75" s="191">
        <f t="shared" si="449"/>
        <v>0</v>
      </c>
      <c r="N75" s="191">
        <f t="shared" si="449"/>
        <v>0</v>
      </c>
      <c r="O75" s="191">
        <f t="shared" si="449"/>
        <v>0</v>
      </c>
      <c r="P75" s="191">
        <f t="shared" si="449"/>
        <v>0</v>
      </c>
      <c r="Q75" s="191">
        <f t="shared" si="449"/>
        <v>0</v>
      </c>
      <c r="R75" s="191">
        <f t="shared" si="449"/>
        <v>0</v>
      </c>
      <c r="S75" s="191">
        <f t="shared" si="449"/>
        <v>0</v>
      </c>
      <c r="T75" s="191">
        <f t="shared" si="449"/>
        <v>0</v>
      </c>
      <c r="U75" s="191">
        <f t="shared" si="449"/>
        <v>0</v>
      </c>
      <c r="V75" s="191">
        <f t="shared" si="449"/>
        <v>0</v>
      </c>
      <c r="W75" s="191">
        <f t="shared" si="449"/>
        <v>0</v>
      </c>
      <c r="X75" s="191">
        <f t="shared" si="449"/>
        <v>0</v>
      </c>
      <c r="Y75" s="191">
        <f t="shared" si="449"/>
        <v>0</v>
      </c>
      <c r="Z75" s="191">
        <f t="shared" si="449"/>
        <v>0</v>
      </c>
      <c r="AA75" s="191">
        <f t="shared" si="449"/>
        <v>0</v>
      </c>
      <c r="AB75" s="191">
        <f t="shared" si="449"/>
        <v>0</v>
      </c>
      <c r="AC75" s="191">
        <f t="shared" si="449"/>
        <v>0</v>
      </c>
      <c r="AD75" s="191">
        <f t="shared" si="449"/>
        <v>0</v>
      </c>
      <c r="AE75" s="191">
        <f t="shared" si="449"/>
        <v>0</v>
      </c>
      <c r="AF75" s="191">
        <f t="shared" si="449"/>
        <v>0</v>
      </c>
      <c r="AG75" s="191">
        <f t="shared" si="449"/>
        <v>0</v>
      </c>
      <c r="AH75" s="191">
        <f t="shared" si="449"/>
        <v>0</v>
      </c>
      <c r="AI75" s="191">
        <f t="shared" si="449"/>
        <v>100</v>
      </c>
      <c r="AJ75" s="191">
        <f t="shared" si="449"/>
        <v>0</v>
      </c>
      <c r="AK75" s="191">
        <f t="shared" si="449"/>
        <v>0</v>
      </c>
      <c r="AL75" s="191">
        <f t="shared" si="449"/>
        <v>0</v>
      </c>
      <c r="AM75" s="191">
        <f t="shared" si="449"/>
        <v>0</v>
      </c>
      <c r="AN75" s="191">
        <f t="shared" si="449"/>
        <v>0</v>
      </c>
      <c r="AO75" s="191">
        <f t="shared" si="449"/>
        <v>0</v>
      </c>
      <c r="AP75" s="191">
        <f t="shared" si="449"/>
        <v>0</v>
      </c>
      <c r="AQ75" s="191"/>
      <c r="AR75" s="351"/>
    </row>
    <row r="76" spans="1:44" ht="26.25" customHeight="1">
      <c r="A76" s="343"/>
      <c r="B76" s="347"/>
      <c r="C76" s="347"/>
      <c r="D76" s="174" t="s">
        <v>43</v>
      </c>
      <c r="E76" s="192">
        <f t="shared" si="251"/>
        <v>100</v>
      </c>
      <c r="F76" s="192">
        <f t="shared" si="248"/>
        <v>0</v>
      </c>
      <c r="G76" s="192">
        <f t="shared" si="249"/>
        <v>0</v>
      </c>
      <c r="H76" s="205"/>
      <c r="I76" s="206"/>
      <c r="J76" s="192">
        <f t="shared" si="250"/>
        <v>0</v>
      </c>
      <c r="K76" s="205"/>
      <c r="L76" s="206"/>
      <c r="M76" s="192"/>
      <c r="N76" s="205"/>
      <c r="O76" s="206"/>
      <c r="P76" s="192"/>
      <c r="Q76" s="205"/>
      <c r="R76" s="206"/>
      <c r="S76" s="192"/>
      <c r="T76" s="205"/>
      <c r="U76" s="206"/>
      <c r="V76" s="192"/>
      <c r="W76" s="205"/>
      <c r="X76" s="206"/>
      <c r="Y76" s="192"/>
      <c r="Z76" s="205"/>
      <c r="AA76" s="206"/>
      <c r="AB76" s="192"/>
      <c r="AC76" s="205"/>
      <c r="AD76" s="206"/>
      <c r="AE76" s="192"/>
      <c r="AF76" s="205"/>
      <c r="AG76" s="206"/>
      <c r="AH76" s="192"/>
      <c r="AI76" s="205">
        <v>100</v>
      </c>
      <c r="AJ76" s="206"/>
      <c r="AK76" s="192"/>
      <c r="AL76" s="205"/>
      <c r="AM76" s="206"/>
      <c r="AN76" s="192"/>
      <c r="AO76" s="205"/>
      <c r="AP76" s="206"/>
      <c r="AQ76" s="192"/>
      <c r="AR76" s="351"/>
    </row>
    <row r="77" spans="1:44" s="96" customFormat="1" ht="20.25" customHeight="1">
      <c r="A77" s="343" t="s">
        <v>322</v>
      </c>
      <c r="B77" s="347" t="s">
        <v>323</v>
      </c>
      <c r="C77" s="347"/>
      <c r="D77" s="120" t="s">
        <v>41</v>
      </c>
      <c r="E77" s="191">
        <f t="shared" si="251"/>
        <v>567.5</v>
      </c>
      <c r="F77" s="191">
        <f t="shared" si="248"/>
        <v>275.89999999999998</v>
      </c>
      <c r="G77" s="191">
        <f t="shared" si="249"/>
        <v>48.616740088105729</v>
      </c>
      <c r="H77" s="191">
        <f t="shared" ref="H77:AQ77" si="450">H78</f>
        <v>0</v>
      </c>
      <c r="I77" s="191">
        <f t="shared" si="450"/>
        <v>0</v>
      </c>
      <c r="J77" s="191">
        <f t="shared" si="250"/>
        <v>0</v>
      </c>
      <c r="K77" s="191">
        <f t="shared" si="450"/>
        <v>0</v>
      </c>
      <c r="L77" s="191">
        <f t="shared" si="450"/>
        <v>0</v>
      </c>
      <c r="M77" s="191">
        <f t="shared" si="450"/>
        <v>0</v>
      </c>
      <c r="N77" s="191">
        <f t="shared" si="450"/>
        <v>126</v>
      </c>
      <c r="O77" s="191">
        <f t="shared" si="450"/>
        <v>126</v>
      </c>
      <c r="P77" s="191">
        <f t="shared" si="450"/>
        <v>0</v>
      </c>
      <c r="Q77" s="191">
        <f t="shared" si="450"/>
        <v>149.9</v>
      </c>
      <c r="R77" s="191">
        <f t="shared" si="450"/>
        <v>149.9</v>
      </c>
      <c r="S77" s="191">
        <f t="shared" si="450"/>
        <v>0</v>
      </c>
      <c r="T77" s="191">
        <f t="shared" si="450"/>
        <v>0</v>
      </c>
      <c r="U77" s="191">
        <f t="shared" si="450"/>
        <v>0</v>
      </c>
      <c r="V77" s="191">
        <f t="shared" si="450"/>
        <v>0</v>
      </c>
      <c r="W77" s="191">
        <f t="shared" si="450"/>
        <v>0</v>
      </c>
      <c r="X77" s="191">
        <f t="shared" si="450"/>
        <v>0</v>
      </c>
      <c r="Y77" s="191">
        <f t="shared" si="450"/>
        <v>0</v>
      </c>
      <c r="Z77" s="191">
        <f t="shared" si="450"/>
        <v>0</v>
      </c>
      <c r="AA77" s="191">
        <f t="shared" si="450"/>
        <v>0</v>
      </c>
      <c r="AB77" s="191">
        <f t="shared" si="450"/>
        <v>0</v>
      </c>
      <c r="AC77" s="191">
        <f t="shared" si="450"/>
        <v>0</v>
      </c>
      <c r="AD77" s="191">
        <f t="shared" si="450"/>
        <v>0</v>
      </c>
      <c r="AE77" s="191">
        <f t="shared" si="450"/>
        <v>0</v>
      </c>
      <c r="AF77" s="191">
        <f t="shared" si="450"/>
        <v>0</v>
      </c>
      <c r="AG77" s="191">
        <f t="shared" si="450"/>
        <v>0</v>
      </c>
      <c r="AH77" s="191">
        <f t="shared" si="450"/>
        <v>0</v>
      </c>
      <c r="AI77" s="191">
        <f t="shared" si="450"/>
        <v>291.60000000000002</v>
      </c>
      <c r="AJ77" s="191">
        <f t="shared" si="450"/>
        <v>0</v>
      </c>
      <c r="AK77" s="191">
        <f t="shared" si="450"/>
        <v>0</v>
      </c>
      <c r="AL77" s="191">
        <f t="shared" si="450"/>
        <v>0</v>
      </c>
      <c r="AM77" s="191">
        <f t="shared" si="450"/>
        <v>0</v>
      </c>
      <c r="AN77" s="191">
        <f t="shared" si="450"/>
        <v>0</v>
      </c>
      <c r="AO77" s="191">
        <f t="shared" si="450"/>
        <v>0</v>
      </c>
      <c r="AP77" s="191">
        <f t="shared" si="450"/>
        <v>0</v>
      </c>
      <c r="AQ77" s="191">
        <f t="shared" si="450"/>
        <v>0</v>
      </c>
      <c r="AR77" s="351"/>
    </row>
    <row r="78" spans="1:44" ht="31.5" customHeight="1">
      <c r="A78" s="343"/>
      <c r="B78" s="347"/>
      <c r="C78" s="347"/>
      <c r="D78" s="174" t="s">
        <v>43</v>
      </c>
      <c r="E78" s="192">
        <f t="shared" si="251"/>
        <v>567.5</v>
      </c>
      <c r="F78" s="192">
        <f t="shared" si="248"/>
        <v>275.89999999999998</v>
      </c>
      <c r="G78" s="192">
        <f t="shared" si="249"/>
        <v>48.616740088105729</v>
      </c>
      <c r="H78" s="205"/>
      <c r="I78" s="206"/>
      <c r="J78" s="192">
        <f t="shared" si="250"/>
        <v>0</v>
      </c>
      <c r="K78" s="205"/>
      <c r="L78" s="206"/>
      <c r="M78" s="192"/>
      <c r="N78" s="205">
        <v>126</v>
      </c>
      <c r="O78" s="206">
        <v>126</v>
      </c>
      <c r="P78" s="192"/>
      <c r="Q78" s="205">
        <v>149.9</v>
      </c>
      <c r="R78" s="206">
        <v>149.9</v>
      </c>
      <c r="S78" s="192"/>
      <c r="T78" s="205"/>
      <c r="U78" s="206"/>
      <c r="V78" s="192"/>
      <c r="W78" s="205"/>
      <c r="X78" s="206"/>
      <c r="Y78" s="192"/>
      <c r="Z78" s="205"/>
      <c r="AA78" s="206"/>
      <c r="AB78" s="192"/>
      <c r="AC78" s="205"/>
      <c r="AD78" s="206"/>
      <c r="AE78" s="192"/>
      <c r="AF78" s="205"/>
      <c r="AG78" s="206"/>
      <c r="AH78" s="192"/>
      <c r="AI78" s="205">
        <v>291.60000000000002</v>
      </c>
      <c r="AJ78" s="206"/>
      <c r="AK78" s="192"/>
      <c r="AL78" s="205"/>
      <c r="AM78" s="206"/>
      <c r="AN78" s="192"/>
      <c r="AO78" s="205"/>
      <c r="AP78" s="206"/>
      <c r="AQ78" s="192"/>
      <c r="AR78" s="351"/>
    </row>
    <row r="79" spans="1:44" s="180" customFormat="1" ht="64.5" customHeight="1">
      <c r="A79" s="343"/>
      <c r="B79" s="163" t="s">
        <v>325</v>
      </c>
      <c r="C79" s="181"/>
      <c r="D79" s="186" t="s">
        <v>43</v>
      </c>
      <c r="E79" s="207">
        <f t="shared" si="251"/>
        <v>85.1</v>
      </c>
      <c r="F79" s="207">
        <f t="shared" si="248"/>
        <v>0</v>
      </c>
      <c r="G79" s="207">
        <f t="shared" si="249"/>
        <v>0</v>
      </c>
      <c r="H79" s="208"/>
      <c r="I79" s="209"/>
      <c r="J79" s="207">
        <f t="shared" si="250"/>
        <v>0</v>
      </c>
      <c r="K79" s="208"/>
      <c r="L79" s="209"/>
      <c r="M79" s="207"/>
      <c r="N79" s="208"/>
      <c r="O79" s="209"/>
      <c r="P79" s="207"/>
      <c r="Q79" s="208"/>
      <c r="R79" s="209"/>
      <c r="S79" s="207"/>
      <c r="T79" s="208"/>
      <c r="U79" s="209"/>
      <c r="V79" s="207"/>
      <c r="W79" s="208"/>
      <c r="X79" s="209"/>
      <c r="Y79" s="207"/>
      <c r="Z79" s="208"/>
      <c r="AA79" s="209"/>
      <c r="AB79" s="207"/>
      <c r="AC79" s="208"/>
      <c r="AD79" s="209"/>
      <c r="AE79" s="207"/>
      <c r="AF79" s="208"/>
      <c r="AG79" s="209"/>
      <c r="AH79" s="207"/>
      <c r="AI79" s="208">
        <v>85.1</v>
      </c>
      <c r="AJ79" s="209"/>
      <c r="AK79" s="207"/>
      <c r="AL79" s="208"/>
      <c r="AM79" s="209"/>
      <c r="AN79" s="207"/>
      <c r="AO79" s="208"/>
      <c r="AP79" s="209"/>
      <c r="AQ79" s="207"/>
      <c r="AR79" s="182"/>
    </row>
    <row r="80" spans="1:44" s="96" customFormat="1" ht="20.25" customHeight="1">
      <c r="A80" s="343" t="s">
        <v>324</v>
      </c>
      <c r="B80" s="347" t="s">
        <v>326</v>
      </c>
      <c r="C80" s="347"/>
      <c r="D80" s="120" t="s">
        <v>41</v>
      </c>
      <c r="E80" s="191">
        <f t="shared" si="251"/>
        <v>100</v>
      </c>
      <c r="F80" s="191">
        <f t="shared" si="248"/>
        <v>100</v>
      </c>
      <c r="G80" s="191">
        <f t="shared" si="249"/>
        <v>100</v>
      </c>
      <c r="H80" s="191">
        <f t="shared" ref="H80:AQ80" si="451">H81</f>
        <v>0</v>
      </c>
      <c r="I80" s="191">
        <f t="shared" si="451"/>
        <v>0</v>
      </c>
      <c r="J80" s="191">
        <f t="shared" si="250"/>
        <v>0</v>
      </c>
      <c r="K80" s="191">
        <f t="shared" si="451"/>
        <v>0</v>
      </c>
      <c r="L80" s="191">
        <f t="shared" si="451"/>
        <v>0</v>
      </c>
      <c r="M80" s="191">
        <f t="shared" si="451"/>
        <v>0</v>
      </c>
      <c r="N80" s="191">
        <f t="shared" si="451"/>
        <v>100</v>
      </c>
      <c r="O80" s="191">
        <f t="shared" si="451"/>
        <v>100</v>
      </c>
      <c r="P80" s="191">
        <f t="shared" si="451"/>
        <v>0</v>
      </c>
      <c r="Q80" s="191">
        <f t="shared" si="451"/>
        <v>0</v>
      </c>
      <c r="R80" s="191">
        <f t="shared" si="451"/>
        <v>0</v>
      </c>
      <c r="S80" s="191">
        <f t="shared" si="451"/>
        <v>0</v>
      </c>
      <c r="T80" s="191">
        <f t="shared" si="451"/>
        <v>0</v>
      </c>
      <c r="U80" s="191">
        <f t="shared" si="451"/>
        <v>0</v>
      </c>
      <c r="V80" s="191">
        <f t="shared" si="451"/>
        <v>0</v>
      </c>
      <c r="W80" s="191">
        <f t="shared" si="451"/>
        <v>0</v>
      </c>
      <c r="X80" s="191">
        <f t="shared" si="451"/>
        <v>0</v>
      </c>
      <c r="Y80" s="191">
        <f t="shared" si="451"/>
        <v>0</v>
      </c>
      <c r="Z80" s="191">
        <f t="shared" si="451"/>
        <v>0</v>
      </c>
      <c r="AA80" s="191">
        <f t="shared" si="451"/>
        <v>0</v>
      </c>
      <c r="AB80" s="191">
        <f t="shared" si="451"/>
        <v>0</v>
      </c>
      <c r="AC80" s="191">
        <f t="shared" si="451"/>
        <v>0</v>
      </c>
      <c r="AD80" s="191">
        <f t="shared" si="451"/>
        <v>0</v>
      </c>
      <c r="AE80" s="191">
        <f t="shared" si="451"/>
        <v>0</v>
      </c>
      <c r="AF80" s="191">
        <f t="shared" si="451"/>
        <v>0</v>
      </c>
      <c r="AG80" s="191">
        <f t="shared" si="451"/>
        <v>0</v>
      </c>
      <c r="AH80" s="191">
        <f t="shared" si="451"/>
        <v>0</v>
      </c>
      <c r="AI80" s="191">
        <f t="shared" si="451"/>
        <v>0</v>
      </c>
      <c r="AJ80" s="191">
        <f t="shared" si="451"/>
        <v>0</v>
      </c>
      <c r="AK80" s="191">
        <f t="shared" si="451"/>
        <v>0</v>
      </c>
      <c r="AL80" s="191">
        <f t="shared" si="451"/>
        <v>0</v>
      </c>
      <c r="AM80" s="191">
        <f t="shared" si="451"/>
        <v>0</v>
      </c>
      <c r="AN80" s="191">
        <f t="shared" si="451"/>
        <v>0</v>
      </c>
      <c r="AO80" s="191">
        <f t="shared" si="451"/>
        <v>0</v>
      </c>
      <c r="AP80" s="191">
        <f t="shared" si="451"/>
        <v>0</v>
      </c>
      <c r="AQ80" s="191">
        <f t="shared" si="451"/>
        <v>0</v>
      </c>
      <c r="AR80" s="337"/>
    </row>
    <row r="81" spans="1:44" ht="30" customHeight="1">
      <c r="A81" s="343"/>
      <c r="B81" s="347"/>
      <c r="C81" s="347"/>
      <c r="D81" s="174" t="s">
        <v>43</v>
      </c>
      <c r="E81" s="192">
        <f t="shared" si="251"/>
        <v>100</v>
      </c>
      <c r="F81" s="192">
        <f t="shared" si="248"/>
        <v>100</v>
      </c>
      <c r="G81" s="192">
        <f t="shared" si="249"/>
        <v>100</v>
      </c>
      <c r="H81" s="205"/>
      <c r="I81" s="206"/>
      <c r="J81" s="192">
        <f t="shared" si="250"/>
        <v>0</v>
      </c>
      <c r="K81" s="205"/>
      <c r="L81" s="206"/>
      <c r="M81" s="192"/>
      <c r="N81" s="205">
        <v>100</v>
      </c>
      <c r="O81" s="206">
        <v>100</v>
      </c>
      <c r="P81" s="192"/>
      <c r="Q81" s="205"/>
      <c r="R81" s="206"/>
      <c r="S81" s="192"/>
      <c r="T81" s="205"/>
      <c r="U81" s="206"/>
      <c r="V81" s="192"/>
      <c r="W81" s="205"/>
      <c r="X81" s="206"/>
      <c r="Y81" s="192"/>
      <c r="Z81" s="205"/>
      <c r="AA81" s="206"/>
      <c r="AB81" s="192"/>
      <c r="AC81" s="205"/>
      <c r="AD81" s="206"/>
      <c r="AE81" s="192"/>
      <c r="AF81" s="205"/>
      <c r="AG81" s="206"/>
      <c r="AH81" s="192"/>
      <c r="AI81" s="205"/>
      <c r="AJ81" s="206"/>
      <c r="AK81" s="192"/>
      <c r="AL81" s="205"/>
      <c r="AM81" s="206"/>
      <c r="AN81" s="192"/>
      <c r="AO81" s="205"/>
      <c r="AP81" s="206"/>
      <c r="AQ81" s="192"/>
      <c r="AR81" s="339"/>
    </row>
    <row r="82" spans="1:44" s="96" customFormat="1" ht="27" customHeight="1">
      <c r="A82" s="343" t="s">
        <v>327</v>
      </c>
      <c r="B82" s="347" t="s">
        <v>328</v>
      </c>
      <c r="C82" s="347"/>
      <c r="D82" s="120" t="s">
        <v>41</v>
      </c>
      <c r="E82" s="191">
        <f t="shared" si="251"/>
        <v>1889.7999999999997</v>
      </c>
      <c r="F82" s="191">
        <f t="shared" si="248"/>
        <v>1500</v>
      </c>
      <c r="G82" s="191">
        <f t="shared" si="249"/>
        <v>79.373478674992072</v>
      </c>
      <c r="H82" s="191">
        <f t="shared" ref="H82:AQ82" si="452">H83</f>
        <v>0</v>
      </c>
      <c r="I82" s="191">
        <f t="shared" si="452"/>
        <v>0</v>
      </c>
      <c r="J82" s="191">
        <f t="shared" si="250"/>
        <v>0</v>
      </c>
      <c r="K82" s="191">
        <f t="shared" si="452"/>
        <v>0</v>
      </c>
      <c r="L82" s="191">
        <f t="shared" si="452"/>
        <v>0</v>
      </c>
      <c r="M82" s="191">
        <f t="shared" si="452"/>
        <v>0</v>
      </c>
      <c r="N82" s="191">
        <f t="shared" si="452"/>
        <v>0</v>
      </c>
      <c r="O82" s="191">
        <f t="shared" si="452"/>
        <v>0</v>
      </c>
      <c r="P82" s="191">
        <f t="shared" si="452"/>
        <v>0</v>
      </c>
      <c r="Q82" s="191">
        <f t="shared" si="452"/>
        <v>0</v>
      </c>
      <c r="R82" s="191">
        <f t="shared" si="452"/>
        <v>0</v>
      </c>
      <c r="S82" s="191">
        <f t="shared" si="452"/>
        <v>0</v>
      </c>
      <c r="T82" s="191">
        <f t="shared" si="452"/>
        <v>999.89999999999986</v>
      </c>
      <c r="U82" s="191">
        <f t="shared" si="452"/>
        <v>999.9</v>
      </c>
      <c r="V82" s="191">
        <f t="shared" si="452"/>
        <v>0</v>
      </c>
      <c r="W82" s="191">
        <f t="shared" si="452"/>
        <v>500.09999999999997</v>
      </c>
      <c r="X82" s="191">
        <f t="shared" si="452"/>
        <v>500.09999999999997</v>
      </c>
      <c r="Y82" s="191">
        <f t="shared" si="452"/>
        <v>0</v>
      </c>
      <c r="Z82" s="191">
        <f t="shared" si="452"/>
        <v>0</v>
      </c>
      <c r="AA82" s="191">
        <f t="shared" si="452"/>
        <v>0</v>
      </c>
      <c r="AB82" s="191">
        <f t="shared" si="452"/>
        <v>0</v>
      </c>
      <c r="AC82" s="191">
        <f t="shared" si="452"/>
        <v>0</v>
      </c>
      <c r="AD82" s="191">
        <f t="shared" si="452"/>
        <v>0</v>
      </c>
      <c r="AE82" s="191">
        <f t="shared" si="452"/>
        <v>0</v>
      </c>
      <c r="AF82" s="191">
        <f t="shared" si="452"/>
        <v>0</v>
      </c>
      <c r="AG82" s="191">
        <f t="shared" si="452"/>
        <v>0</v>
      </c>
      <c r="AH82" s="191">
        <f t="shared" si="452"/>
        <v>0</v>
      </c>
      <c r="AI82" s="191">
        <f t="shared" si="452"/>
        <v>389.8</v>
      </c>
      <c r="AJ82" s="191">
        <f t="shared" si="452"/>
        <v>0</v>
      </c>
      <c r="AK82" s="191">
        <f t="shared" si="452"/>
        <v>0</v>
      </c>
      <c r="AL82" s="191">
        <f t="shared" si="452"/>
        <v>0</v>
      </c>
      <c r="AM82" s="191">
        <f t="shared" si="452"/>
        <v>0</v>
      </c>
      <c r="AN82" s="191">
        <f t="shared" si="452"/>
        <v>0</v>
      </c>
      <c r="AO82" s="191">
        <f t="shared" si="452"/>
        <v>0</v>
      </c>
      <c r="AP82" s="191">
        <f t="shared" si="452"/>
        <v>0</v>
      </c>
      <c r="AQ82" s="191">
        <f t="shared" si="452"/>
        <v>0</v>
      </c>
      <c r="AR82" s="337"/>
    </row>
    <row r="83" spans="1:44" ht="29.25" customHeight="1">
      <c r="A83" s="343"/>
      <c r="B83" s="347"/>
      <c r="C83" s="347"/>
      <c r="D83" s="174" t="s">
        <v>43</v>
      </c>
      <c r="E83" s="192">
        <f t="shared" si="251"/>
        <v>1889.7999999999997</v>
      </c>
      <c r="F83" s="192">
        <f t="shared" si="248"/>
        <v>1500</v>
      </c>
      <c r="G83" s="192">
        <f t="shared" si="249"/>
        <v>79.373478674992072</v>
      </c>
      <c r="H83" s="205"/>
      <c r="I83" s="206"/>
      <c r="J83" s="192">
        <f t="shared" si="250"/>
        <v>0</v>
      </c>
      <c r="K83" s="205"/>
      <c r="L83" s="206"/>
      <c r="M83" s="192"/>
      <c r="N83" s="205"/>
      <c r="O83" s="206"/>
      <c r="P83" s="192"/>
      <c r="Q83" s="205"/>
      <c r="R83" s="206"/>
      <c r="S83" s="192"/>
      <c r="T83" s="205">
        <f>1889.8-819.7-70.2</f>
        <v>999.89999999999986</v>
      </c>
      <c r="U83" s="206">
        <f>1070-70.1</f>
        <v>999.9</v>
      </c>
      <c r="V83" s="192"/>
      <c r="W83" s="205">
        <f>532.4-32.3</f>
        <v>500.09999999999997</v>
      </c>
      <c r="X83" s="206">
        <f>532.4-32.3</f>
        <v>500.09999999999997</v>
      </c>
      <c r="Y83" s="192"/>
      <c r="Z83" s="205"/>
      <c r="AA83" s="206"/>
      <c r="AB83" s="192"/>
      <c r="AC83" s="205"/>
      <c r="AD83" s="206"/>
      <c r="AE83" s="192"/>
      <c r="AF83" s="205"/>
      <c r="AG83" s="206"/>
      <c r="AH83" s="192"/>
      <c r="AI83" s="205">
        <v>389.8</v>
      </c>
      <c r="AJ83" s="206"/>
      <c r="AK83" s="192"/>
      <c r="AL83" s="205"/>
      <c r="AM83" s="206"/>
      <c r="AN83" s="192"/>
      <c r="AO83" s="205"/>
      <c r="AP83" s="206"/>
      <c r="AQ83" s="192"/>
      <c r="AR83" s="339"/>
    </row>
    <row r="84" spans="1:44" s="180" customFormat="1" ht="65.25" customHeight="1">
      <c r="A84" s="343"/>
      <c r="B84" s="163" t="s">
        <v>325</v>
      </c>
      <c r="C84" s="181"/>
      <c r="D84" s="186" t="s">
        <v>43</v>
      </c>
      <c r="E84" s="207">
        <f t="shared" si="251"/>
        <v>283.5</v>
      </c>
      <c r="F84" s="207">
        <f t="shared" si="248"/>
        <v>0</v>
      </c>
      <c r="G84" s="207">
        <f t="shared" si="249"/>
        <v>0</v>
      </c>
      <c r="H84" s="208"/>
      <c r="I84" s="209"/>
      <c r="J84" s="207">
        <f t="shared" si="250"/>
        <v>0</v>
      </c>
      <c r="K84" s="208"/>
      <c r="L84" s="209"/>
      <c r="M84" s="207"/>
      <c r="N84" s="208"/>
      <c r="O84" s="209"/>
      <c r="P84" s="207"/>
      <c r="Q84" s="208"/>
      <c r="R84" s="209"/>
      <c r="S84" s="207"/>
      <c r="T84" s="208"/>
      <c r="U84" s="209"/>
      <c r="V84" s="207"/>
      <c r="W84" s="208"/>
      <c r="X84" s="209"/>
      <c r="Y84" s="207"/>
      <c r="Z84" s="208"/>
      <c r="AA84" s="209"/>
      <c r="AB84" s="207"/>
      <c r="AC84" s="208"/>
      <c r="AD84" s="209"/>
      <c r="AE84" s="207"/>
      <c r="AF84" s="208"/>
      <c r="AG84" s="209"/>
      <c r="AH84" s="207"/>
      <c r="AI84" s="208">
        <v>283.5</v>
      </c>
      <c r="AJ84" s="209"/>
      <c r="AK84" s="207"/>
      <c r="AL84" s="208"/>
      <c r="AM84" s="209"/>
      <c r="AN84" s="207"/>
      <c r="AO84" s="208"/>
      <c r="AP84" s="209"/>
      <c r="AQ84" s="207"/>
      <c r="AR84" s="182"/>
    </row>
    <row r="85" spans="1:44" s="96" customFormat="1" ht="28.5" customHeight="1">
      <c r="A85" s="343" t="s">
        <v>329</v>
      </c>
      <c r="B85" s="347" t="s">
        <v>330</v>
      </c>
      <c r="C85" s="347"/>
      <c r="D85" s="120" t="s">
        <v>41</v>
      </c>
      <c r="E85" s="191">
        <f t="shared" si="251"/>
        <v>170</v>
      </c>
      <c r="F85" s="191">
        <f t="shared" si="248"/>
        <v>0</v>
      </c>
      <c r="G85" s="191">
        <f t="shared" si="249"/>
        <v>0</v>
      </c>
      <c r="H85" s="191">
        <f t="shared" ref="H85:AP85" si="453">H86</f>
        <v>0</v>
      </c>
      <c r="I85" s="191">
        <f t="shared" si="453"/>
        <v>0</v>
      </c>
      <c r="J85" s="191">
        <f t="shared" si="250"/>
        <v>0</v>
      </c>
      <c r="K85" s="191">
        <f t="shared" si="453"/>
        <v>0</v>
      </c>
      <c r="L85" s="191">
        <f t="shared" si="453"/>
        <v>0</v>
      </c>
      <c r="M85" s="191">
        <f t="shared" si="453"/>
        <v>0</v>
      </c>
      <c r="N85" s="191">
        <f t="shared" si="453"/>
        <v>0</v>
      </c>
      <c r="O85" s="191">
        <f t="shared" si="453"/>
        <v>0</v>
      </c>
      <c r="P85" s="191">
        <f t="shared" si="453"/>
        <v>0</v>
      </c>
      <c r="Q85" s="191">
        <f t="shared" si="453"/>
        <v>0</v>
      </c>
      <c r="R85" s="191">
        <f t="shared" si="453"/>
        <v>0</v>
      </c>
      <c r="S85" s="191">
        <f t="shared" si="453"/>
        <v>0</v>
      </c>
      <c r="T85" s="191">
        <f t="shared" si="453"/>
        <v>0</v>
      </c>
      <c r="U85" s="191">
        <f t="shared" si="453"/>
        <v>0</v>
      </c>
      <c r="V85" s="191">
        <f t="shared" si="453"/>
        <v>0</v>
      </c>
      <c r="W85" s="191">
        <f t="shared" si="453"/>
        <v>0</v>
      </c>
      <c r="X85" s="191">
        <f t="shared" si="453"/>
        <v>0</v>
      </c>
      <c r="Y85" s="191">
        <f t="shared" si="453"/>
        <v>0</v>
      </c>
      <c r="Z85" s="191">
        <f t="shared" si="453"/>
        <v>0</v>
      </c>
      <c r="AA85" s="191">
        <f t="shared" si="453"/>
        <v>0</v>
      </c>
      <c r="AB85" s="191">
        <f t="shared" si="453"/>
        <v>0</v>
      </c>
      <c r="AC85" s="191">
        <f t="shared" si="453"/>
        <v>0</v>
      </c>
      <c r="AD85" s="191">
        <f t="shared" si="453"/>
        <v>0</v>
      </c>
      <c r="AE85" s="191">
        <f t="shared" si="453"/>
        <v>0</v>
      </c>
      <c r="AF85" s="191">
        <f t="shared" si="453"/>
        <v>0</v>
      </c>
      <c r="AG85" s="191">
        <f t="shared" si="453"/>
        <v>0</v>
      </c>
      <c r="AH85" s="191">
        <f t="shared" si="453"/>
        <v>0</v>
      </c>
      <c r="AI85" s="191">
        <f t="shared" si="453"/>
        <v>170</v>
      </c>
      <c r="AJ85" s="191">
        <f t="shared" si="453"/>
        <v>0</v>
      </c>
      <c r="AK85" s="191">
        <f t="shared" si="453"/>
        <v>0</v>
      </c>
      <c r="AL85" s="191">
        <f t="shared" si="453"/>
        <v>0</v>
      </c>
      <c r="AM85" s="191">
        <f t="shared" si="453"/>
        <v>0</v>
      </c>
      <c r="AN85" s="191">
        <f t="shared" si="453"/>
        <v>0</v>
      </c>
      <c r="AO85" s="191">
        <f t="shared" si="453"/>
        <v>0</v>
      </c>
      <c r="AP85" s="191">
        <f t="shared" si="453"/>
        <v>0</v>
      </c>
      <c r="AQ85" s="191">
        <f>AQ86</f>
        <v>0</v>
      </c>
      <c r="AR85" s="337"/>
    </row>
    <row r="86" spans="1:44" ht="31.5" customHeight="1">
      <c r="A86" s="343"/>
      <c r="B86" s="347"/>
      <c r="C86" s="347"/>
      <c r="D86" s="174" t="s">
        <v>43</v>
      </c>
      <c r="E86" s="192">
        <f t="shared" si="251"/>
        <v>170</v>
      </c>
      <c r="F86" s="192">
        <f t="shared" si="248"/>
        <v>0</v>
      </c>
      <c r="G86" s="192">
        <f t="shared" si="249"/>
        <v>0</v>
      </c>
      <c r="H86" s="205"/>
      <c r="I86" s="206"/>
      <c r="J86" s="192">
        <f t="shared" si="250"/>
        <v>0</v>
      </c>
      <c r="K86" s="205"/>
      <c r="L86" s="206"/>
      <c r="M86" s="192"/>
      <c r="N86" s="205"/>
      <c r="O86" s="206"/>
      <c r="P86" s="192"/>
      <c r="Q86" s="205"/>
      <c r="R86" s="206"/>
      <c r="S86" s="192"/>
      <c r="T86" s="205"/>
      <c r="U86" s="206"/>
      <c r="V86" s="192"/>
      <c r="W86" s="205"/>
      <c r="X86" s="206"/>
      <c r="Y86" s="192"/>
      <c r="Z86" s="205"/>
      <c r="AA86" s="206"/>
      <c r="AB86" s="192"/>
      <c r="AC86" s="205"/>
      <c r="AD86" s="206"/>
      <c r="AE86" s="192"/>
      <c r="AF86" s="205"/>
      <c r="AG86" s="206"/>
      <c r="AH86" s="192"/>
      <c r="AI86" s="205">
        <v>170</v>
      </c>
      <c r="AJ86" s="206"/>
      <c r="AK86" s="192"/>
      <c r="AL86" s="205"/>
      <c r="AM86" s="206"/>
      <c r="AN86" s="192"/>
      <c r="AO86" s="205"/>
      <c r="AP86" s="206"/>
      <c r="AQ86" s="192"/>
      <c r="AR86" s="339"/>
    </row>
    <row r="87" spans="1:44" ht="65.25" customHeight="1">
      <c r="A87" s="343"/>
      <c r="B87" s="163" t="s">
        <v>325</v>
      </c>
      <c r="C87" s="170"/>
      <c r="D87" s="174" t="s">
        <v>43</v>
      </c>
      <c r="E87" s="192">
        <f t="shared" si="251"/>
        <v>25.5</v>
      </c>
      <c r="F87" s="192">
        <f t="shared" si="248"/>
        <v>0</v>
      </c>
      <c r="G87" s="192">
        <f t="shared" si="249"/>
        <v>0</v>
      </c>
      <c r="H87" s="205"/>
      <c r="I87" s="206"/>
      <c r="J87" s="192">
        <f t="shared" si="250"/>
        <v>0</v>
      </c>
      <c r="K87" s="205"/>
      <c r="L87" s="206"/>
      <c r="M87" s="192"/>
      <c r="N87" s="205"/>
      <c r="O87" s="206"/>
      <c r="P87" s="192"/>
      <c r="Q87" s="205"/>
      <c r="R87" s="206"/>
      <c r="S87" s="192"/>
      <c r="T87" s="205"/>
      <c r="U87" s="206"/>
      <c r="V87" s="192"/>
      <c r="W87" s="205"/>
      <c r="X87" s="206"/>
      <c r="Y87" s="192"/>
      <c r="Z87" s="205"/>
      <c r="AA87" s="206"/>
      <c r="AB87" s="192"/>
      <c r="AC87" s="205"/>
      <c r="AD87" s="206"/>
      <c r="AE87" s="192"/>
      <c r="AF87" s="205"/>
      <c r="AG87" s="206"/>
      <c r="AH87" s="192"/>
      <c r="AI87" s="205">
        <v>25.5</v>
      </c>
      <c r="AJ87" s="206"/>
      <c r="AK87" s="192"/>
      <c r="AL87" s="205"/>
      <c r="AM87" s="206"/>
      <c r="AN87" s="192"/>
      <c r="AO87" s="205"/>
      <c r="AP87" s="206"/>
      <c r="AQ87" s="192"/>
      <c r="AR87" s="162"/>
    </row>
    <row r="88" spans="1:44" s="96" customFormat="1" ht="26.25" customHeight="1">
      <c r="A88" s="343" t="s">
        <v>331</v>
      </c>
      <c r="B88" s="347" t="s">
        <v>332</v>
      </c>
      <c r="C88" s="347"/>
      <c r="D88" s="120" t="s">
        <v>41</v>
      </c>
      <c r="E88" s="191">
        <f t="shared" si="251"/>
        <v>0</v>
      </c>
      <c r="F88" s="191">
        <f t="shared" si="248"/>
        <v>0</v>
      </c>
      <c r="G88" s="191">
        <f t="shared" si="249"/>
        <v>0</v>
      </c>
      <c r="H88" s="191">
        <f t="shared" ref="H88:AQ88" si="454">H89</f>
        <v>0</v>
      </c>
      <c r="I88" s="191">
        <f t="shared" si="454"/>
        <v>0</v>
      </c>
      <c r="J88" s="191">
        <f t="shared" si="250"/>
        <v>0</v>
      </c>
      <c r="K88" s="191">
        <f t="shared" si="454"/>
        <v>0</v>
      </c>
      <c r="L88" s="191">
        <f t="shared" si="454"/>
        <v>0</v>
      </c>
      <c r="M88" s="191">
        <f t="shared" si="454"/>
        <v>0</v>
      </c>
      <c r="N88" s="191">
        <f t="shared" si="454"/>
        <v>0</v>
      </c>
      <c r="O88" s="191">
        <f t="shared" si="454"/>
        <v>0</v>
      </c>
      <c r="P88" s="191">
        <f t="shared" si="454"/>
        <v>0</v>
      </c>
      <c r="Q88" s="191">
        <f t="shared" si="454"/>
        <v>0</v>
      </c>
      <c r="R88" s="191">
        <f t="shared" si="454"/>
        <v>0</v>
      </c>
      <c r="S88" s="191">
        <f t="shared" si="454"/>
        <v>0</v>
      </c>
      <c r="T88" s="191">
        <f t="shared" si="454"/>
        <v>0</v>
      </c>
      <c r="U88" s="191">
        <f t="shared" si="454"/>
        <v>0</v>
      </c>
      <c r="V88" s="191">
        <f t="shared" si="454"/>
        <v>0</v>
      </c>
      <c r="W88" s="191">
        <f t="shared" si="454"/>
        <v>0</v>
      </c>
      <c r="X88" s="191">
        <f t="shared" si="454"/>
        <v>0</v>
      </c>
      <c r="Y88" s="191">
        <f t="shared" si="454"/>
        <v>0</v>
      </c>
      <c r="Z88" s="191">
        <f t="shared" si="454"/>
        <v>0</v>
      </c>
      <c r="AA88" s="191">
        <f t="shared" si="454"/>
        <v>0</v>
      </c>
      <c r="AB88" s="191">
        <f t="shared" si="454"/>
        <v>0</v>
      </c>
      <c r="AC88" s="191">
        <f t="shared" si="454"/>
        <v>0</v>
      </c>
      <c r="AD88" s="191">
        <f t="shared" si="454"/>
        <v>0</v>
      </c>
      <c r="AE88" s="191">
        <f t="shared" si="454"/>
        <v>0</v>
      </c>
      <c r="AF88" s="191">
        <f t="shared" si="454"/>
        <v>0</v>
      </c>
      <c r="AG88" s="191">
        <f t="shared" si="454"/>
        <v>0</v>
      </c>
      <c r="AH88" s="191">
        <f t="shared" si="454"/>
        <v>0</v>
      </c>
      <c r="AI88" s="191">
        <f t="shared" si="454"/>
        <v>0</v>
      </c>
      <c r="AJ88" s="191">
        <f t="shared" si="454"/>
        <v>0</v>
      </c>
      <c r="AK88" s="191">
        <f t="shared" si="454"/>
        <v>0</v>
      </c>
      <c r="AL88" s="191">
        <f t="shared" si="454"/>
        <v>0</v>
      </c>
      <c r="AM88" s="191">
        <f t="shared" si="454"/>
        <v>0</v>
      </c>
      <c r="AN88" s="191">
        <f t="shared" si="454"/>
        <v>0</v>
      </c>
      <c r="AO88" s="191">
        <f t="shared" si="454"/>
        <v>0</v>
      </c>
      <c r="AP88" s="191">
        <f t="shared" si="454"/>
        <v>0</v>
      </c>
      <c r="AQ88" s="191">
        <f t="shared" si="454"/>
        <v>0</v>
      </c>
      <c r="AR88" s="337"/>
    </row>
    <row r="89" spans="1:44" ht="27.75" customHeight="1">
      <c r="A89" s="343"/>
      <c r="B89" s="347"/>
      <c r="C89" s="347"/>
      <c r="D89" s="174" t="s">
        <v>43</v>
      </c>
      <c r="E89" s="192">
        <f t="shared" si="251"/>
        <v>0</v>
      </c>
      <c r="F89" s="192">
        <f t="shared" si="248"/>
        <v>0</v>
      </c>
      <c r="G89" s="192">
        <f t="shared" si="249"/>
        <v>0</v>
      </c>
      <c r="H89" s="205"/>
      <c r="I89" s="206"/>
      <c r="J89" s="192">
        <f t="shared" si="250"/>
        <v>0</v>
      </c>
      <c r="K89" s="205"/>
      <c r="L89" s="206"/>
      <c r="M89" s="192"/>
      <c r="N89" s="205"/>
      <c r="O89" s="206"/>
      <c r="P89" s="192"/>
      <c r="Q89" s="205"/>
      <c r="R89" s="206"/>
      <c r="S89" s="192"/>
      <c r="T89" s="205"/>
      <c r="U89" s="206"/>
      <c r="V89" s="192"/>
      <c r="W89" s="205"/>
      <c r="X89" s="206"/>
      <c r="Y89" s="192"/>
      <c r="Z89" s="205"/>
      <c r="AA89" s="206"/>
      <c r="AB89" s="192"/>
      <c r="AC89" s="205"/>
      <c r="AD89" s="206"/>
      <c r="AE89" s="192"/>
      <c r="AF89" s="205"/>
      <c r="AG89" s="206"/>
      <c r="AH89" s="192"/>
      <c r="AI89" s="205"/>
      <c r="AJ89" s="206"/>
      <c r="AK89" s="192"/>
      <c r="AL89" s="205"/>
      <c r="AM89" s="206"/>
      <c r="AN89" s="192"/>
      <c r="AO89" s="205"/>
      <c r="AP89" s="206"/>
      <c r="AQ89" s="192"/>
      <c r="AR89" s="339"/>
    </row>
    <row r="90" spans="1:44" ht="66" customHeight="1">
      <c r="A90" s="343"/>
      <c r="B90" s="163" t="s">
        <v>325</v>
      </c>
      <c r="C90" s="170"/>
      <c r="D90" s="174" t="s">
        <v>43</v>
      </c>
      <c r="E90" s="192">
        <f t="shared" si="251"/>
        <v>0</v>
      </c>
      <c r="F90" s="192">
        <f t="shared" si="248"/>
        <v>0</v>
      </c>
      <c r="G90" s="192">
        <f t="shared" si="249"/>
        <v>0</v>
      </c>
      <c r="H90" s="205"/>
      <c r="I90" s="206"/>
      <c r="J90" s="192">
        <f t="shared" si="250"/>
        <v>0</v>
      </c>
      <c r="K90" s="205"/>
      <c r="L90" s="206"/>
      <c r="M90" s="192"/>
      <c r="N90" s="205"/>
      <c r="O90" s="206"/>
      <c r="P90" s="192"/>
      <c r="Q90" s="205"/>
      <c r="R90" s="206"/>
      <c r="S90" s="192"/>
      <c r="T90" s="205"/>
      <c r="U90" s="206"/>
      <c r="V90" s="192"/>
      <c r="W90" s="205"/>
      <c r="X90" s="206"/>
      <c r="Y90" s="192"/>
      <c r="Z90" s="205"/>
      <c r="AA90" s="206"/>
      <c r="AB90" s="192"/>
      <c r="AC90" s="205"/>
      <c r="AD90" s="206"/>
      <c r="AE90" s="192"/>
      <c r="AF90" s="205"/>
      <c r="AG90" s="206"/>
      <c r="AH90" s="192"/>
      <c r="AI90" s="205"/>
      <c r="AJ90" s="206"/>
      <c r="AK90" s="192"/>
      <c r="AL90" s="205"/>
      <c r="AM90" s="206"/>
      <c r="AN90" s="192"/>
      <c r="AO90" s="205"/>
      <c r="AP90" s="206"/>
      <c r="AQ90" s="192"/>
      <c r="AR90" s="162"/>
    </row>
    <row r="91" spans="1:44" s="96" customFormat="1" ht="50.25" customHeight="1">
      <c r="A91" s="343" t="s">
        <v>333</v>
      </c>
      <c r="B91" s="347" t="s">
        <v>334</v>
      </c>
      <c r="C91" s="347"/>
      <c r="D91" s="120" t="s">
        <v>41</v>
      </c>
      <c r="E91" s="191">
        <f t="shared" si="251"/>
        <v>50</v>
      </c>
      <c r="F91" s="191">
        <f t="shared" si="248"/>
        <v>50</v>
      </c>
      <c r="G91" s="191">
        <f t="shared" si="249"/>
        <v>100</v>
      </c>
      <c r="H91" s="191">
        <f t="shared" ref="H91:AQ91" si="455">H92</f>
        <v>0</v>
      </c>
      <c r="I91" s="191">
        <f t="shared" si="455"/>
        <v>0</v>
      </c>
      <c r="J91" s="191">
        <f t="shared" si="250"/>
        <v>0</v>
      </c>
      <c r="K91" s="191">
        <f t="shared" si="455"/>
        <v>0</v>
      </c>
      <c r="L91" s="191">
        <f t="shared" si="455"/>
        <v>0</v>
      </c>
      <c r="M91" s="191">
        <f t="shared" si="455"/>
        <v>0</v>
      </c>
      <c r="N91" s="191">
        <f t="shared" si="455"/>
        <v>0</v>
      </c>
      <c r="O91" s="191">
        <f t="shared" si="455"/>
        <v>0</v>
      </c>
      <c r="P91" s="191">
        <f t="shared" si="455"/>
        <v>0</v>
      </c>
      <c r="Q91" s="191">
        <f t="shared" si="455"/>
        <v>50</v>
      </c>
      <c r="R91" s="191">
        <f t="shared" si="455"/>
        <v>50</v>
      </c>
      <c r="S91" s="191">
        <f t="shared" si="455"/>
        <v>0</v>
      </c>
      <c r="T91" s="191">
        <f t="shared" si="455"/>
        <v>0</v>
      </c>
      <c r="U91" s="191">
        <f t="shared" si="455"/>
        <v>0</v>
      </c>
      <c r="V91" s="191">
        <f t="shared" si="455"/>
        <v>0</v>
      </c>
      <c r="W91" s="191">
        <f t="shared" si="455"/>
        <v>0</v>
      </c>
      <c r="X91" s="191">
        <f t="shared" si="455"/>
        <v>0</v>
      </c>
      <c r="Y91" s="191">
        <f t="shared" si="455"/>
        <v>0</v>
      </c>
      <c r="Z91" s="191">
        <f t="shared" si="455"/>
        <v>0</v>
      </c>
      <c r="AA91" s="191">
        <f t="shared" si="455"/>
        <v>0</v>
      </c>
      <c r="AB91" s="191">
        <f t="shared" si="455"/>
        <v>0</v>
      </c>
      <c r="AC91" s="191">
        <f t="shared" si="455"/>
        <v>0</v>
      </c>
      <c r="AD91" s="191">
        <f t="shared" si="455"/>
        <v>0</v>
      </c>
      <c r="AE91" s="191">
        <f t="shared" si="455"/>
        <v>0</v>
      </c>
      <c r="AF91" s="191">
        <f t="shared" si="455"/>
        <v>0</v>
      </c>
      <c r="AG91" s="191">
        <f t="shared" si="455"/>
        <v>0</v>
      </c>
      <c r="AH91" s="191">
        <f t="shared" si="455"/>
        <v>0</v>
      </c>
      <c r="AI91" s="191">
        <f t="shared" si="455"/>
        <v>0</v>
      </c>
      <c r="AJ91" s="191">
        <f t="shared" si="455"/>
        <v>0</v>
      </c>
      <c r="AK91" s="191">
        <f t="shared" si="455"/>
        <v>0</v>
      </c>
      <c r="AL91" s="191">
        <f t="shared" si="455"/>
        <v>0</v>
      </c>
      <c r="AM91" s="191">
        <f t="shared" si="455"/>
        <v>0</v>
      </c>
      <c r="AN91" s="191">
        <f t="shared" si="455"/>
        <v>0</v>
      </c>
      <c r="AO91" s="191">
        <f t="shared" si="455"/>
        <v>0</v>
      </c>
      <c r="AP91" s="191">
        <f t="shared" si="455"/>
        <v>0</v>
      </c>
      <c r="AQ91" s="191">
        <f t="shared" si="455"/>
        <v>0</v>
      </c>
      <c r="AR91" s="337"/>
    </row>
    <row r="92" spans="1:44" ht="59.25" customHeight="1">
      <c r="A92" s="343"/>
      <c r="B92" s="347"/>
      <c r="C92" s="347"/>
      <c r="D92" s="174" t="s">
        <v>43</v>
      </c>
      <c r="E92" s="192">
        <f t="shared" si="251"/>
        <v>50</v>
      </c>
      <c r="F92" s="192">
        <f t="shared" si="248"/>
        <v>50</v>
      </c>
      <c r="G92" s="192">
        <f t="shared" si="249"/>
        <v>100</v>
      </c>
      <c r="H92" s="205"/>
      <c r="I92" s="206"/>
      <c r="J92" s="192">
        <f t="shared" si="250"/>
        <v>0</v>
      </c>
      <c r="K92" s="205"/>
      <c r="L92" s="206"/>
      <c r="M92" s="192"/>
      <c r="N92" s="205"/>
      <c r="O92" s="206"/>
      <c r="P92" s="192"/>
      <c r="Q92" s="205">
        <v>50</v>
      </c>
      <c r="R92" s="206">
        <v>50</v>
      </c>
      <c r="S92" s="192"/>
      <c r="T92" s="205"/>
      <c r="U92" s="206"/>
      <c r="V92" s="192"/>
      <c r="W92" s="205"/>
      <c r="X92" s="206"/>
      <c r="Y92" s="192"/>
      <c r="Z92" s="205"/>
      <c r="AA92" s="206"/>
      <c r="AB92" s="192"/>
      <c r="AC92" s="205"/>
      <c r="AD92" s="206"/>
      <c r="AE92" s="192"/>
      <c r="AF92" s="205">
        <v>0</v>
      </c>
      <c r="AG92" s="206"/>
      <c r="AH92" s="192"/>
      <c r="AI92" s="205"/>
      <c r="AJ92" s="206"/>
      <c r="AK92" s="192"/>
      <c r="AL92" s="205"/>
      <c r="AM92" s="206"/>
      <c r="AN92" s="192"/>
      <c r="AO92" s="205"/>
      <c r="AP92" s="206"/>
      <c r="AQ92" s="192"/>
      <c r="AR92" s="339"/>
    </row>
    <row r="93" spans="1:44" s="96" customFormat="1" ht="66" customHeight="1">
      <c r="A93" s="343" t="s">
        <v>335</v>
      </c>
      <c r="B93" s="347" t="s">
        <v>336</v>
      </c>
      <c r="C93" s="347"/>
      <c r="D93" s="120" t="s">
        <v>41</v>
      </c>
      <c r="E93" s="191">
        <f t="shared" si="251"/>
        <v>0</v>
      </c>
      <c r="F93" s="191">
        <f t="shared" si="248"/>
        <v>0</v>
      </c>
      <c r="G93" s="191">
        <f t="shared" si="249"/>
        <v>0</v>
      </c>
      <c r="H93" s="191">
        <f t="shared" ref="H93:AQ93" si="456">H94</f>
        <v>0</v>
      </c>
      <c r="I93" s="191">
        <f t="shared" si="456"/>
        <v>0</v>
      </c>
      <c r="J93" s="191">
        <f t="shared" si="250"/>
        <v>0</v>
      </c>
      <c r="K93" s="191">
        <f t="shared" si="456"/>
        <v>0</v>
      </c>
      <c r="L93" s="191">
        <f t="shared" si="456"/>
        <v>0</v>
      </c>
      <c r="M93" s="191">
        <f t="shared" si="456"/>
        <v>0</v>
      </c>
      <c r="N93" s="191">
        <f t="shared" si="456"/>
        <v>0</v>
      </c>
      <c r="O93" s="191">
        <f t="shared" si="456"/>
        <v>0</v>
      </c>
      <c r="P93" s="191">
        <f t="shared" si="456"/>
        <v>0</v>
      </c>
      <c r="Q93" s="191">
        <f t="shared" si="456"/>
        <v>0</v>
      </c>
      <c r="R93" s="191">
        <f t="shared" si="456"/>
        <v>0</v>
      </c>
      <c r="S93" s="191">
        <f t="shared" si="456"/>
        <v>0</v>
      </c>
      <c r="T93" s="191">
        <f t="shared" si="456"/>
        <v>0</v>
      </c>
      <c r="U93" s="191">
        <f t="shared" si="456"/>
        <v>0</v>
      </c>
      <c r="V93" s="191">
        <f t="shared" si="456"/>
        <v>0</v>
      </c>
      <c r="W93" s="191">
        <f t="shared" si="456"/>
        <v>0</v>
      </c>
      <c r="X93" s="191">
        <f t="shared" si="456"/>
        <v>0</v>
      </c>
      <c r="Y93" s="191">
        <f t="shared" si="456"/>
        <v>0</v>
      </c>
      <c r="Z93" s="191">
        <f t="shared" si="456"/>
        <v>0</v>
      </c>
      <c r="AA93" s="191">
        <f t="shared" si="456"/>
        <v>0</v>
      </c>
      <c r="AB93" s="191">
        <f t="shared" si="456"/>
        <v>0</v>
      </c>
      <c r="AC93" s="191">
        <f t="shared" si="456"/>
        <v>0</v>
      </c>
      <c r="AD93" s="191">
        <f t="shared" si="456"/>
        <v>0</v>
      </c>
      <c r="AE93" s="191">
        <f t="shared" si="456"/>
        <v>0</v>
      </c>
      <c r="AF93" s="191">
        <f t="shared" si="456"/>
        <v>0</v>
      </c>
      <c r="AG93" s="191">
        <f t="shared" si="456"/>
        <v>0</v>
      </c>
      <c r="AH93" s="191">
        <f t="shared" si="456"/>
        <v>0</v>
      </c>
      <c r="AI93" s="191">
        <f t="shared" si="456"/>
        <v>0</v>
      </c>
      <c r="AJ93" s="191">
        <f t="shared" si="456"/>
        <v>0</v>
      </c>
      <c r="AK93" s="191">
        <f t="shared" si="456"/>
        <v>0</v>
      </c>
      <c r="AL93" s="191">
        <f t="shared" si="456"/>
        <v>0</v>
      </c>
      <c r="AM93" s="191">
        <f t="shared" si="456"/>
        <v>0</v>
      </c>
      <c r="AN93" s="191">
        <f t="shared" si="456"/>
        <v>0</v>
      </c>
      <c r="AO93" s="191">
        <f t="shared" si="456"/>
        <v>0</v>
      </c>
      <c r="AP93" s="191">
        <f t="shared" si="456"/>
        <v>0</v>
      </c>
      <c r="AQ93" s="191">
        <f t="shared" si="456"/>
        <v>0</v>
      </c>
      <c r="AR93" s="337"/>
    </row>
    <row r="94" spans="1:44" ht="93" customHeight="1">
      <c r="A94" s="343"/>
      <c r="B94" s="347"/>
      <c r="C94" s="347"/>
      <c r="D94" s="174" t="s">
        <v>43</v>
      </c>
      <c r="E94" s="192">
        <f t="shared" si="251"/>
        <v>0</v>
      </c>
      <c r="F94" s="192">
        <f t="shared" si="248"/>
        <v>0</v>
      </c>
      <c r="G94" s="192">
        <f t="shared" si="249"/>
        <v>0</v>
      </c>
      <c r="H94" s="205"/>
      <c r="I94" s="206"/>
      <c r="J94" s="192">
        <f t="shared" si="250"/>
        <v>0</v>
      </c>
      <c r="K94" s="205"/>
      <c r="L94" s="206"/>
      <c r="M94" s="192"/>
      <c r="N94" s="205"/>
      <c r="O94" s="206"/>
      <c r="P94" s="192"/>
      <c r="Q94" s="205"/>
      <c r="R94" s="206"/>
      <c r="S94" s="192"/>
      <c r="T94" s="205"/>
      <c r="U94" s="206"/>
      <c r="V94" s="192"/>
      <c r="W94" s="205"/>
      <c r="X94" s="206"/>
      <c r="Y94" s="192"/>
      <c r="Z94" s="205"/>
      <c r="AA94" s="206"/>
      <c r="AB94" s="192"/>
      <c r="AC94" s="205"/>
      <c r="AD94" s="206"/>
      <c r="AE94" s="192"/>
      <c r="AF94" s="205"/>
      <c r="AG94" s="206"/>
      <c r="AH94" s="192"/>
      <c r="AI94" s="205"/>
      <c r="AJ94" s="206"/>
      <c r="AK94" s="192"/>
      <c r="AL94" s="205"/>
      <c r="AM94" s="206"/>
      <c r="AN94" s="192"/>
      <c r="AO94" s="205"/>
      <c r="AP94" s="206"/>
      <c r="AQ94" s="192"/>
      <c r="AR94" s="339"/>
    </row>
    <row r="95" spans="1:44" s="96" customFormat="1" ht="36.75" customHeight="1">
      <c r="A95" s="343" t="s">
        <v>337</v>
      </c>
      <c r="B95" s="344" t="s">
        <v>338</v>
      </c>
      <c r="C95" s="347"/>
      <c r="D95" s="120" t="s">
        <v>41</v>
      </c>
      <c r="E95" s="191">
        <f t="shared" si="251"/>
        <v>600</v>
      </c>
      <c r="F95" s="191">
        <f t="shared" si="248"/>
        <v>500</v>
      </c>
      <c r="G95" s="191">
        <f t="shared" si="249"/>
        <v>83.333333333333343</v>
      </c>
      <c r="H95" s="191">
        <f>SUM(H96:H97)</f>
        <v>0</v>
      </c>
      <c r="I95" s="191">
        <f>SUM(I96:I97)</f>
        <v>0</v>
      </c>
      <c r="J95" s="191">
        <f t="shared" si="250"/>
        <v>0</v>
      </c>
      <c r="K95" s="191">
        <f t="shared" ref="K95:L95" si="457">SUM(K96:K97)</f>
        <v>0</v>
      </c>
      <c r="L95" s="191">
        <f t="shared" si="457"/>
        <v>0</v>
      </c>
      <c r="M95" s="191">
        <f t="shared" ref="M95" si="458">IF(L95,L95/K95*100,0)</f>
        <v>0</v>
      </c>
      <c r="N95" s="191">
        <f t="shared" ref="N95:O95" si="459">SUM(N96:N97)</f>
        <v>0</v>
      </c>
      <c r="O95" s="191">
        <f t="shared" si="459"/>
        <v>0</v>
      </c>
      <c r="P95" s="191">
        <f t="shared" ref="P95" si="460">IF(O95,O95/N95*100,0)</f>
        <v>0</v>
      </c>
      <c r="Q95" s="191">
        <f t="shared" ref="Q95:R95" si="461">SUM(Q96:Q97)</f>
        <v>500</v>
      </c>
      <c r="R95" s="191">
        <f t="shared" si="461"/>
        <v>500</v>
      </c>
      <c r="S95" s="191">
        <f t="shared" ref="S95" si="462">IF(R95,R95/Q95*100,0)</f>
        <v>100</v>
      </c>
      <c r="T95" s="191">
        <f t="shared" ref="T95:U95" si="463">SUM(T96:T97)</f>
        <v>0</v>
      </c>
      <c r="U95" s="191">
        <f t="shared" si="463"/>
        <v>0</v>
      </c>
      <c r="V95" s="191">
        <f t="shared" ref="V95" si="464">IF(U95,U95/T95*100,0)</f>
        <v>0</v>
      </c>
      <c r="W95" s="191">
        <f t="shared" ref="W95:X95" si="465">SUM(W96:W97)</f>
        <v>0</v>
      </c>
      <c r="X95" s="191">
        <f t="shared" si="465"/>
        <v>0</v>
      </c>
      <c r="Y95" s="191">
        <f t="shared" ref="Y95" si="466">IF(X95,X95/W95*100,0)</f>
        <v>0</v>
      </c>
      <c r="Z95" s="191">
        <f t="shared" ref="Z95:AA95" si="467">SUM(Z96:Z97)</f>
        <v>0</v>
      </c>
      <c r="AA95" s="191">
        <f t="shared" si="467"/>
        <v>0</v>
      </c>
      <c r="AB95" s="191">
        <f t="shared" ref="AB95" si="468">IF(AA95,AA95/Z95*100,0)</f>
        <v>0</v>
      </c>
      <c r="AC95" s="191">
        <f t="shared" ref="AC95:AD95" si="469">SUM(AC96:AC97)</f>
        <v>0</v>
      </c>
      <c r="AD95" s="191">
        <f t="shared" si="469"/>
        <v>0</v>
      </c>
      <c r="AE95" s="191">
        <f t="shared" ref="AE95" si="470">IF(AD95,AD95/AC95*100,0)</f>
        <v>0</v>
      </c>
      <c r="AF95" s="191">
        <f t="shared" ref="AF95:AG95" si="471">SUM(AF96:AF97)</f>
        <v>0</v>
      </c>
      <c r="AG95" s="191">
        <f t="shared" si="471"/>
        <v>0</v>
      </c>
      <c r="AH95" s="191">
        <f t="shared" ref="AH95" si="472">IF(AG95,AG95/AF95*100,0)</f>
        <v>0</v>
      </c>
      <c r="AI95" s="191">
        <f t="shared" ref="AI95:AJ95" si="473">SUM(AI96:AI97)</f>
        <v>100</v>
      </c>
      <c r="AJ95" s="191">
        <f t="shared" si="473"/>
        <v>0</v>
      </c>
      <c r="AK95" s="191">
        <f t="shared" ref="AK95" si="474">IF(AJ95,AJ95/AI95*100,0)</f>
        <v>0</v>
      </c>
      <c r="AL95" s="191">
        <f t="shared" ref="AL95:AM95" si="475">SUM(AL96:AL97)</f>
        <v>0</v>
      </c>
      <c r="AM95" s="191">
        <f t="shared" si="475"/>
        <v>0</v>
      </c>
      <c r="AN95" s="191">
        <f t="shared" ref="AN95" si="476">IF(AM95,AM95/AL95*100,0)</f>
        <v>0</v>
      </c>
      <c r="AO95" s="191">
        <f t="shared" ref="AO95:AP95" si="477">SUM(AO96:AO97)</f>
        <v>0</v>
      </c>
      <c r="AP95" s="191">
        <f t="shared" si="477"/>
        <v>0</v>
      </c>
      <c r="AQ95" s="191">
        <f t="shared" ref="AQ95" si="478">IF(AP95,AP95/AO95*100,0)</f>
        <v>0</v>
      </c>
      <c r="AR95" s="337"/>
    </row>
    <row r="96" spans="1:44" ht="48" customHeight="1">
      <c r="A96" s="343"/>
      <c r="B96" s="345"/>
      <c r="C96" s="347"/>
      <c r="D96" s="174" t="s">
        <v>2</v>
      </c>
      <c r="E96" s="192">
        <f t="shared" ref="E96" si="479">H96+K96+N96+Q96+T96+W96+Z96+AC96+AF96+AI96+AL96+AO96</f>
        <v>600</v>
      </c>
      <c r="F96" s="192">
        <f t="shared" ref="F96" si="480">I96+L96+O96+R96+U96+X96+AA96+AD96+AG96+AJ96+AM96+AP96</f>
        <v>500</v>
      </c>
      <c r="G96" s="192">
        <f t="shared" ref="G96" si="481">IF(F96,F96/E96*100,0)</f>
        <v>83.333333333333343</v>
      </c>
      <c r="H96" s="205"/>
      <c r="I96" s="206"/>
      <c r="J96" s="192">
        <f t="shared" ref="J96" si="482">IF(I96,I96/H96*100,0)</f>
        <v>0</v>
      </c>
      <c r="K96" s="205"/>
      <c r="L96" s="206"/>
      <c r="M96" s="192"/>
      <c r="N96" s="205"/>
      <c r="O96" s="206"/>
      <c r="P96" s="192"/>
      <c r="Q96" s="205">
        <v>500</v>
      </c>
      <c r="R96" s="206">
        <v>500</v>
      </c>
      <c r="S96" s="192">
        <f>R96/Q96*100</f>
        <v>100</v>
      </c>
      <c r="T96" s="205"/>
      <c r="U96" s="206"/>
      <c r="V96" s="192"/>
      <c r="W96" s="205"/>
      <c r="X96" s="206"/>
      <c r="Y96" s="192"/>
      <c r="Z96" s="205"/>
      <c r="AA96" s="206"/>
      <c r="AB96" s="192"/>
      <c r="AC96" s="205"/>
      <c r="AD96" s="206"/>
      <c r="AE96" s="192"/>
      <c r="AF96" s="205"/>
      <c r="AG96" s="206"/>
      <c r="AH96" s="192"/>
      <c r="AI96" s="205">
        <v>100</v>
      </c>
      <c r="AJ96" s="206"/>
      <c r="AK96" s="192"/>
      <c r="AL96" s="205"/>
      <c r="AM96" s="206"/>
      <c r="AN96" s="192"/>
      <c r="AO96" s="205"/>
      <c r="AP96" s="206"/>
      <c r="AQ96" s="192"/>
      <c r="AR96" s="338"/>
    </row>
    <row r="97" spans="1:44" ht="29.25" customHeight="1">
      <c r="A97" s="343"/>
      <c r="B97" s="346"/>
      <c r="C97" s="347"/>
      <c r="D97" s="174" t="s">
        <v>43</v>
      </c>
      <c r="E97" s="192">
        <f t="shared" si="251"/>
        <v>0</v>
      </c>
      <c r="F97" s="192">
        <f t="shared" si="248"/>
        <v>0</v>
      </c>
      <c r="G97" s="192">
        <f t="shared" si="249"/>
        <v>0</v>
      </c>
      <c r="H97" s="205"/>
      <c r="I97" s="206"/>
      <c r="J97" s="192">
        <f t="shared" si="250"/>
        <v>0</v>
      </c>
      <c r="K97" s="205"/>
      <c r="L97" s="206"/>
      <c r="M97" s="192"/>
      <c r="N97" s="205"/>
      <c r="O97" s="206"/>
      <c r="P97" s="192"/>
      <c r="Q97" s="205"/>
      <c r="R97" s="206"/>
      <c r="S97" s="192"/>
      <c r="T97" s="205"/>
      <c r="U97" s="206"/>
      <c r="V97" s="192"/>
      <c r="W97" s="205"/>
      <c r="X97" s="206"/>
      <c r="Y97" s="192"/>
      <c r="Z97" s="205"/>
      <c r="AA97" s="206"/>
      <c r="AB97" s="192"/>
      <c r="AC97" s="205"/>
      <c r="AD97" s="206"/>
      <c r="AE97" s="192"/>
      <c r="AF97" s="205"/>
      <c r="AG97" s="206"/>
      <c r="AH97" s="192"/>
      <c r="AI97" s="205"/>
      <c r="AJ97" s="206"/>
      <c r="AK97" s="192"/>
      <c r="AL97" s="205"/>
      <c r="AM97" s="206"/>
      <c r="AN97" s="192"/>
      <c r="AO97" s="205"/>
      <c r="AP97" s="206"/>
      <c r="AQ97" s="192"/>
      <c r="AR97" s="339"/>
    </row>
    <row r="98" spans="1:44" s="96" customFormat="1" ht="28.5" customHeight="1">
      <c r="A98" s="343" t="s">
        <v>339</v>
      </c>
      <c r="B98" s="347" t="s">
        <v>340</v>
      </c>
      <c r="C98" s="347"/>
      <c r="D98" s="120" t="s">
        <v>41</v>
      </c>
      <c r="E98" s="191">
        <f t="shared" si="251"/>
        <v>0</v>
      </c>
      <c r="F98" s="191">
        <f t="shared" si="248"/>
        <v>0</v>
      </c>
      <c r="G98" s="191">
        <f t="shared" si="249"/>
        <v>0</v>
      </c>
      <c r="H98" s="191">
        <f t="shared" ref="H98:AQ98" si="483">H99</f>
        <v>0</v>
      </c>
      <c r="I98" s="191">
        <f t="shared" si="483"/>
        <v>0</v>
      </c>
      <c r="J98" s="191">
        <f t="shared" si="250"/>
        <v>0</v>
      </c>
      <c r="K98" s="191">
        <f t="shared" si="483"/>
        <v>0</v>
      </c>
      <c r="L98" s="191">
        <f t="shared" si="483"/>
        <v>0</v>
      </c>
      <c r="M98" s="191">
        <f t="shared" si="483"/>
        <v>0</v>
      </c>
      <c r="N98" s="191">
        <f t="shared" si="483"/>
        <v>0</v>
      </c>
      <c r="O98" s="191">
        <f t="shared" si="483"/>
        <v>0</v>
      </c>
      <c r="P98" s="191">
        <f t="shared" si="483"/>
        <v>0</v>
      </c>
      <c r="Q98" s="191">
        <f t="shared" si="483"/>
        <v>0</v>
      </c>
      <c r="R98" s="191">
        <f t="shared" si="483"/>
        <v>0</v>
      </c>
      <c r="S98" s="191">
        <f t="shared" si="483"/>
        <v>0</v>
      </c>
      <c r="T98" s="191">
        <f t="shared" si="483"/>
        <v>0</v>
      </c>
      <c r="U98" s="191">
        <f t="shared" si="483"/>
        <v>0</v>
      </c>
      <c r="V98" s="191">
        <f t="shared" si="483"/>
        <v>0</v>
      </c>
      <c r="W98" s="191">
        <f t="shared" si="483"/>
        <v>0</v>
      </c>
      <c r="X98" s="191">
        <f t="shared" si="483"/>
        <v>0</v>
      </c>
      <c r="Y98" s="191">
        <f t="shared" si="483"/>
        <v>0</v>
      </c>
      <c r="Z98" s="191">
        <f t="shared" si="483"/>
        <v>0</v>
      </c>
      <c r="AA98" s="191">
        <f t="shared" si="483"/>
        <v>0</v>
      </c>
      <c r="AB98" s="191">
        <f t="shared" si="483"/>
        <v>0</v>
      </c>
      <c r="AC98" s="191">
        <f t="shared" si="483"/>
        <v>0</v>
      </c>
      <c r="AD98" s="191">
        <f t="shared" si="483"/>
        <v>0</v>
      </c>
      <c r="AE98" s="191">
        <f t="shared" si="483"/>
        <v>0</v>
      </c>
      <c r="AF98" s="191">
        <f t="shared" si="483"/>
        <v>0</v>
      </c>
      <c r="AG98" s="191">
        <f t="shared" si="483"/>
        <v>0</v>
      </c>
      <c r="AH98" s="191">
        <f t="shared" si="483"/>
        <v>0</v>
      </c>
      <c r="AI98" s="191">
        <f t="shared" si="483"/>
        <v>0</v>
      </c>
      <c r="AJ98" s="191">
        <f t="shared" si="483"/>
        <v>0</v>
      </c>
      <c r="AK98" s="191">
        <f t="shared" si="483"/>
        <v>0</v>
      </c>
      <c r="AL98" s="191">
        <f t="shared" si="483"/>
        <v>0</v>
      </c>
      <c r="AM98" s="191">
        <f t="shared" si="483"/>
        <v>0</v>
      </c>
      <c r="AN98" s="191">
        <f t="shared" si="483"/>
        <v>0</v>
      </c>
      <c r="AO98" s="191">
        <f t="shared" si="483"/>
        <v>0</v>
      </c>
      <c r="AP98" s="191">
        <f t="shared" si="483"/>
        <v>0</v>
      </c>
      <c r="AQ98" s="191">
        <f t="shared" si="483"/>
        <v>0</v>
      </c>
      <c r="AR98" s="337"/>
    </row>
    <row r="99" spans="1:44" ht="27.75" customHeight="1">
      <c r="A99" s="343"/>
      <c r="B99" s="347"/>
      <c r="C99" s="347"/>
      <c r="D99" s="174" t="s">
        <v>43</v>
      </c>
      <c r="E99" s="192">
        <f t="shared" si="251"/>
        <v>0</v>
      </c>
      <c r="F99" s="192">
        <f t="shared" si="248"/>
        <v>0</v>
      </c>
      <c r="G99" s="192">
        <f t="shared" si="249"/>
        <v>0</v>
      </c>
      <c r="H99" s="205"/>
      <c r="I99" s="206"/>
      <c r="J99" s="192">
        <f t="shared" si="250"/>
        <v>0</v>
      </c>
      <c r="K99" s="205"/>
      <c r="L99" s="206"/>
      <c r="M99" s="192"/>
      <c r="N99" s="205"/>
      <c r="O99" s="206"/>
      <c r="P99" s="192"/>
      <c r="Q99" s="205"/>
      <c r="R99" s="206"/>
      <c r="S99" s="192"/>
      <c r="T99" s="205"/>
      <c r="U99" s="206"/>
      <c r="V99" s="192"/>
      <c r="W99" s="205"/>
      <c r="X99" s="206"/>
      <c r="Y99" s="192"/>
      <c r="Z99" s="205"/>
      <c r="AA99" s="206"/>
      <c r="AB99" s="192"/>
      <c r="AC99" s="205"/>
      <c r="AD99" s="206"/>
      <c r="AE99" s="192"/>
      <c r="AF99" s="205"/>
      <c r="AG99" s="206"/>
      <c r="AH99" s="192"/>
      <c r="AI99" s="205"/>
      <c r="AJ99" s="206"/>
      <c r="AK99" s="192"/>
      <c r="AL99" s="205"/>
      <c r="AM99" s="206"/>
      <c r="AN99" s="192"/>
      <c r="AO99" s="205"/>
      <c r="AP99" s="206"/>
      <c r="AQ99" s="192"/>
      <c r="AR99" s="339"/>
    </row>
    <row r="100" spans="1:44" ht="26.25" customHeight="1">
      <c r="A100" s="348" t="s">
        <v>267</v>
      </c>
      <c r="B100" s="323"/>
      <c r="C100" s="324"/>
      <c r="D100" s="190" t="s">
        <v>41</v>
      </c>
      <c r="E100" s="203">
        <f t="shared" si="251"/>
        <v>5422.4</v>
      </c>
      <c r="F100" s="203">
        <f t="shared" si="248"/>
        <v>4371</v>
      </c>
      <c r="G100" s="203">
        <f t="shared" si="249"/>
        <v>80.610061965181472</v>
      </c>
      <c r="H100" s="203">
        <f>SUM(H101:H104)</f>
        <v>0</v>
      </c>
      <c r="I100" s="203">
        <f>SUM(I101:I104)</f>
        <v>0</v>
      </c>
      <c r="J100" s="203">
        <f t="shared" si="250"/>
        <v>0</v>
      </c>
      <c r="K100" s="203">
        <f t="shared" ref="K100:L100" si="484">SUM(K101:K104)</f>
        <v>195</v>
      </c>
      <c r="L100" s="203">
        <f t="shared" si="484"/>
        <v>195</v>
      </c>
      <c r="M100" s="203">
        <f t="shared" ref="M100:M104" si="485">IF(L100,L100/K100*100,0)</f>
        <v>100</v>
      </c>
      <c r="N100" s="203">
        <f t="shared" ref="N100:O100" si="486">SUM(N101:N104)</f>
        <v>226</v>
      </c>
      <c r="O100" s="203">
        <f t="shared" si="486"/>
        <v>226</v>
      </c>
      <c r="P100" s="203">
        <f t="shared" ref="P100:P104" si="487">IF(O100,O100/N100*100,0)</f>
        <v>100</v>
      </c>
      <c r="Q100" s="203">
        <f t="shared" ref="Q100:R100" si="488">SUM(Q101:Q104)</f>
        <v>799.9</v>
      </c>
      <c r="R100" s="203">
        <f t="shared" si="488"/>
        <v>799.9</v>
      </c>
      <c r="S100" s="203">
        <f t="shared" ref="S100:S104" si="489">IF(R100,R100/Q100*100,0)</f>
        <v>100</v>
      </c>
      <c r="T100" s="203">
        <f t="shared" ref="T100:U100" si="490">SUM(T101:T104)</f>
        <v>2285.8999999999996</v>
      </c>
      <c r="U100" s="203">
        <f t="shared" si="490"/>
        <v>2285.8999999999996</v>
      </c>
      <c r="V100" s="203">
        <f t="shared" ref="V100:V104" si="491">IF(U100,U100/T100*100,0)</f>
        <v>100</v>
      </c>
      <c r="W100" s="203">
        <f t="shared" ref="W100:X100" si="492">SUM(W101:W104)</f>
        <v>661.69999999999993</v>
      </c>
      <c r="X100" s="203">
        <f t="shared" si="492"/>
        <v>661.7</v>
      </c>
      <c r="Y100" s="203">
        <f t="shared" ref="Y100:Y104" si="493">IF(X100,X100/W100*100,0)</f>
        <v>100.00000000000003</v>
      </c>
      <c r="Z100" s="203">
        <f t="shared" ref="Z100:AA100" si="494">SUM(Z101:Z104)</f>
        <v>7.3</v>
      </c>
      <c r="AA100" s="203">
        <f t="shared" si="494"/>
        <v>7.3</v>
      </c>
      <c r="AB100" s="203">
        <f t="shared" ref="AB100:AB104" si="495">IF(AA100,AA100/Z100*100,0)</f>
        <v>100</v>
      </c>
      <c r="AC100" s="203">
        <f t="shared" ref="AC100:AD100" si="496">SUM(AC101:AC104)</f>
        <v>179.7</v>
      </c>
      <c r="AD100" s="203">
        <f t="shared" si="496"/>
        <v>179.7</v>
      </c>
      <c r="AE100" s="203">
        <f t="shared" ref="AE100:AE104" si="497">IF(AD100,AD100/AC100*100,0)</f>
        <v>100</v>
      </c>
      <c r="AF100" s="203">
        <f t="shared" ref="AF100:AG100" si="498">SUM(AF101:AF104)</f>
        <v>15.5</v>
      </c>
      <c r="AG100" s="203">
        <f t="shared" si="498"/>
        <v>15.5</v>
      </c>
      <c r="AH100" s="203">
        <f t="shared" ref="AH100:AH104" si="499">IF(AG100,AG100/AF100*100,0)</f>
        <v>100</v>
      </c>
      <c r="AI100" s="203">
        <f t="shared" ref="AI100:AJ100" si="500">SUM(AI101:AI104)</f>
        <v>1051.4000000000001</v>
      </c>
      <c r="AJ100" s="203">
        <f t="shared" si="500"/>
        <v>0</v>
      </c>
      <c r="AK100" s="203">
        <f t="shared" ref="AK100:AK104" si="501">IF(AJ100,AJ100/AI100*100,0)</f>
        <v>0</v>
      </c>
      <c r="AL100" s="203">
        <f t="shared" ref="AL100:AM100" si="502">SUM(AL101:AL104)</f>
        <v>0</v>
      </c>
      <c r="AM100" s="203">
        <f t="shared" si="502"/>
        <v>0</v>
      </c>
      <c r="AN100" s="203">
        <f t="shared" ref="AN100:AN104" si="503">IF(AM100,AM100/AL100*100,0)</f>
        <v>0</v>
      </c>
      <c r="AO100" s="203">
        <f t="shared" ref="AO100:AP100" si="504">SUM(AO101:AO104)</f>
        <v>0</v>
      </c>
      <c r="AP100" s="203">
        <f t="shared" si="504"/>
        <v>0</v>
      </c>
      <c r="AQ100" s="203">
        <f t="shared" ref="AQ100:AQ104" si="505">IF(AP100,AP100/AO100*100,0)</f>
        <v>0</v>
      </c>
      <c r="AR100" s="337"/>
    </row>
    <row r="101" spans="1:44" ht="41.25" customHeight="1">
      <c r="A101" s="349"/>
      <c r="B101" s="326"/>
      <c r="C101" s="327"/>
      <c r="D101" s="173" t="s">
        <v>37</v>
      </c>
      <c r="E101" s="192">
        <f>H101+K101+N101+Q101+T101+W101+Z101+AC101+AF101+AI101+AL101+AO101</f>
        <v>365</v>
      </c>
      <c r="F101" s="192">
        <f>I101+L101+O101+R101+U101+X101+AA101+AD101+AG101+AJ101+AM101+AP101</f>
        <v>365</v>
      </c>
      <c r="G101" s="192">
        <f t="shared" si="249"/>
        <v>100</v>
      </c>
      <c r="H101" s="205">
        <f>H41+H65+H45</f>
        <v>0</v>
      </c>
      <c r="I101" s="206">
        <f>I41+I65+I45</f>
        <v>0</v>
      </c>
      <c r="J101" s="192">
        <f t="shared" si="250"/>
        <v>0</v>
      </c>
      <c r="K101" s="205">
        <f t="shared" ref="K101:L101" si="506">K41+K65+K45</f>
        <v>0</v>
      </c>
      <c r="L101" s="206">
        <f t="shared" si="506"/>
        <v>0</v>
      </c>
      <c r="M101" s="192">
        <f t="shared" si="485"/>
        <v>0</v>
      </c>
      <c r="N101" s="205">
        <f t="shared" ref="N101:O101" si="507">N41+N65+N45</f>
        <v>0</v>
      </c>
      <c r="O101" s="206">
        <f t="shared" si="507"/>
        <v>0</v>
      </c>
      <c r="P101" s="192">
        <f t="shared" si="487"/>
        <v>0</v>
      </c>
      <c r="Q101" s="205">
        <f t="shared" ref="Q101:R101" si="508">Q41+Q65+Q45</f>
        <v>0</v>
      </c>
      <c r="R101" s="206">
        <f t="shared" si="508"/>
        <v>0</v>
      </c>
      <c r="S101" s="192">
        <f t="shared" si="489"/>
        <v>0</v>
      </c>
      <c r="T101" s="205">
        <f t="shared" ref="T101:U101" si="509">T41+T65+T45</f>
        <v>365</v>
      </c>
      <c r="U101" s="206">
        <f t="shared" si="509"/>
        <v>365</v>
      </c>
      <c r="V101" s="192">
        <f t="shared" si="491"/>
        <v>100</v>
      </c>
      <c r="W101" s="205">
        <f t="shared" ref="W101:X101" si="510">W41+W65+W45</f>
        <v>0</v>
      </c>
      <c r="X101" s="206">
        <f t="shared" si="510"/>
        <v>0</v>
      </c>
      <c r="Y101" s="192">
        <f t="shared" si="493"/>
        <v>0</v>
      </c>
      <c r="Z101" s="205">
        <f t="shared" ref="Z101:AA101" si="511">Z41+Z65+Z45</f>
        <v>0</v>
      </c>
      <c r="AA101" s="206">
        <f t="shared" si="511"/>
        <v>0</v>
      </c>
      <c r="AB101" s="192">
        <f t="shared" si="495"/>
        <v>0</v>
      </c>
      <c r="AC101" s="205">
        <f t="shared" ref="AC101:AD101" si="512">AC41+AC65+AC45</f>
        <v>0</v>
      </c>
      <c r="AD101" s="206">
        <f t="shared" si="512"/>
        <v>0</v>
      </c>
      <c r="AE101" s="192">
        <f t="shared" si="497"/>
        <v>0</v>
      </c>
      <c r="AF101" s="205">
        <f t="shared" ref="AF101:AG101" si="513">AF41+AF65+AF45</f>
        <v>0</v>
      </c>
      <c r="AG101" s="206">
        <f t="shared" si="513"/>
        <v>0</v>
      </c>
      <c r="AH101" s="192">
        <f t="shared" si="499"/>
        <v>0</v>
      </c>
      <c r="AI101" s="205">
        <f t="shared" ref="AI101:AJ101" si="514">AI41+AI65+AI45</f>
        <v>0</v>
      </c>
      <c r="AJ101" s="206">
        <f t="shared" si="514"/>
        <v>0</v>
      </c>
      <c r="AK101" s="192">
        <f t="shared" si="501"/>
        <v>0</v>
      </c>
      <c r="AL101" s="205">
        <f t="shared" ref="AL101:AM101" si="515">AL41+AL65+AL45</f>
        <v>0</v>
      </c>
      <c r="AM101" s="206">
        <f t="shared" si="515"/>
        <v>0</v>
      </c>
      <c r="AN101" s="192">
        <f t="shared" si="503"/>
        <v>0</v>
      </c>
      <c r="AO101" s="205">
        <f t="shared" ref="AO101:AP101" si="516">AO41+AO65+AO45</f>
        <v>0</v>
      </c>
      <c r="AP101" s="206">
        <f t="shared" si="516"/>
        <v>0</v>
      </c>
      <c r="AQ101" s="192">
        <f t="shared" si="505"/>
        <v>0</v>
      </c>
      <c r="AR101" s="338"/>
    </row>
    <row r="102" spans="1:44" ht="51.75" customHeight="1">
      <c r="A102" s="349"/>
      <c r="B102" s="326"/>
      <c r="C102" s="327"/>
      <c r="D102" s="173" t="s">
        <v>2</v>
      </c>
      <c r="E102" s="192">
        <f t="shared" ref="E102:F104" si="517">H102+K102+N102+Q102+T102+W102+Z102+AC102+AF102+AI102+AL102+AO102</f>
        <v>1681.8</v>
      </c>
      <c r="F102" s="192">
        <f t="shared" si="517"/>
        <v>1581.8</v>
      </c>
      <c r="G102" s="192">
        <f t="shared" si="249"/>
        <v>94.053989772862408</v>
      </c>
      <c r="H102" s="205">
        <f>H42+H46+H66</f>
        <v>0</v>
      </c>
      <c r="I102" s="206">
        <f>I42+I46+I66</f>
        <v>0</v>
      </c>
      <c r="J102" s="192">
        <f t="shared" si="250"/>
        <v>0</v>
      </c>
      <c r="K102" s="205">
        <f t="shared" ref="K102:L102" si="518">K42+K46+K66</f>
        <v>0</v>
      </c>
      <c r="L102" s="206">
        <f t="shared" si="518"/>
        <v>0</v>
      </c>
      <c r="M102" s="192">
        <f t="shared" si="485"/>
        <v>0</v>
      </c>
      <c r="N102" s="205">
        <f t="shared" ref="N102:O102" si="519">N42+N46+N66</f>
        <v>0</v>
      </c>
      <c r="O102" s="206">
        <f t="shared" si="519"/>
        <v>0</v>
      </c>
      <c r="P102" s="192">
        <f t="shared" si="487"/>
        <v>0</v>
      </c>
      <c r="Q102" s="205">
        <f t="shared" ref="Q102:R102" si="520">Q42+Q46+Q66</f>
        <v>580</v>
      </c>
      <c r="R102" s="206">
        <f t="shared" si="520"/>
        <v>580</v>
      </c>
      <c r="S102" s="192">
        <f t="shared" si="489"/>
        <v>100</v>
      </c>
      <c r="T102" s="205">
        <f t="shared" ref="T102:U102" si="521">T42+T46+T66</f>
        <v>710.5</v>
      </c>
      <c r="U102" s="206">
        <f t="shared" si="521"/>
        <v>710.5</v>
      </c>
      <c r="V102" s="192">
        <f t="shared" si="491"/>
        <v>100</v>
      </c>
      <c r="W102" s="205">
        <f t="shared" ref="W102:X102" si="522">W42+W46+W66</f>
        <v>129.29999999999998</v>
      </c>
      <c r="X102" s="206">
        <f t="shared" si="522"/>
        <v>129.30000000000001</v>
      </c>
      <c r="Y102" s="192">
        <f t="shared" si="493"/>
        <v>100.00000000000003</v>
      </c>
      <c r="Z102" s="205">
        <f t="shared" ref="Z102:AA102" si="523">Z42+Z46+Z66</f>
        <v>6</v>
      </c>
      <c r="AA102" s="206">
        <f t="shared" si="523"/>
        <v>6</v>
      </c>
      <c r="AB102" s="192">
        <f t="shared" si="495"/>
        <v>100</v>
      </c>
      <c r="AC102" s="205">
        <f t="shared" ref="AC102:AD102" si="524">AC42+AC46+AC66</f>
        <v>143.6</v>
      </c>
      <c r="AD102" s="206">
        <f t="shared" si="524"/>
        <v>143.6</v>
      </c>
      <c r="AE102" s="192">
        <f t="shared" si="497"/>
        <v>100</v>
      </c>
      <c r="AF102" s="205">
        <f t="shared" ref="AF102:AG102" si="525">AF42+AF46+AF66</f>
        <v>12.4</v>
      </c>
      <c r="AG102" s="206">
        <f t="shared" si="525"/>
        <v>12.4</v>
      </c>
      <c r="AH102" s="192">
        <f t="shared" si="499"/>
        <v>100</v>
      </c>
      <c r="AI102" s="205">
        <f t="shared" ref="AI102:AJ102" si="526">AI42+AI46+AI66</f>
        <v>100</v>
      </c>
      <c r="AJ102" s="206">
        <f t="shared" si="526"/>
        <v>0</v>
      </c>
      <c r="AK102" s="192">
        <f t="shared" si="501"/>
        <v>0</v>
      </c>
      <c r="AL102" s="205">
        <f t="shared" ref="AL102:AM102" si="527">AL42+AL46+AL66</f>
        <v>0</v>
      </c>
      <c r="AM102" s="206">
        <f t="shared" si="527"/>
        <v>0</v>
      </c>
      <c r="AN102" s="192">
        <f t="shared" si="503"/>
        <v>0</v>
      </c>
      <c r="AO102" s="205">
        <f t="shared" ref="AO102:AP102" si="528">AO42+AO46+AO66</f>
        <v>0</v>
      </c>
      <c r="AP102" s="206">
        <f t="shared" si="528"/>
        <v>0</v>
      </c>
      <c r="AQ102" s="192">
        <f t="shared" si="505"/>
        <v>0</v>
      </c>
      <c r="AR102" s="338"/>
    </row>
    <row r="103" spans="1:44" ht="29.25" customHeight="1">
      <c r="A103" s="349"/>
      <c r="B103" s="326"/>
      <c r="C103" s="327"/>
      <c r="D103" s="173" t="s">
        <v>43</v>
      </c>
      <c r="E103" s="192">
        <f>H103+K103+N103+Q103+T103+W103+Z103+AC103+AF103+AI103+AL103+AO103</f>
        <v>3375.6</v>
      </c>
      <c r="F103" s="192">
        <f t="shared" si="517"/>
        <v>2424.1999999999998</v>
      </c>
      <c r="G103" s="192">
        <f t="shared" si="249"/>
        <v>71.81538096930916</v>
      </c>
      <c r="H103" s="205">
        <f>H43+H67</f>
        <v>0</v>
      </c>
      <c r="I103" s="206">
        <f>I43+I67</f>
        <v>0</v>
      </c>
      <c r="J103" s="192">
        <f t="shared" si="250"/>
        <v>0</v>
      </c>
      <c r="K103" s="205">
        <f t="shared" ref="K103:L103" si="529">K43+K67</f>
        <v>195</v>
      </c>
      <c r="L103" s="206">
        <f t="shared" si="529"/>
        <v>195</v>
      </c>
      <c r="M103" s="192">
        <f t="shared" si="485"/>
        <v>100</v>
      </c>
      <c r="N103" s="205">
        <f t="shared" ref="N103:O103" si="530">N43+N67</f>
        <v>226</v>
      </c>
      <c r="O103" s="206">
        <f t="shared" si="530"/>
        <v>226</v>
      </c>
      <c r="P103" s="192">
        <f t="shared" si="487"/>
        <v>100</v>
      </c>
      <c r="Q103" s="205">
        <f t="shared" ref="Q103:R103" si="531">Q43+Q67</f>
        <v>219.9</v>
      </c>
      <c r="R103" s="206">
        <f t="shared" si="531"/>
        <v>219.9</v>
      </c>
      <c r="S103" s="192">
        <f t="shared" si="489"/>
        <v>100</v>
      </c>
      <c r="T103" s="205">
        <f>T43+T67+T47</f>
        <v>1210.3999999999999</v>
      </c>
      <c r="U103" s="205">
        <f>U43+U67+U47</f>
        <v>1210.3999999999999</v>
      </c>
      <c r="V103" s="192">
        <f t="shared" si="491"/>
        <v>100</v>
      </c>
      <c r="W103" s="205">
        <f t="shared" ref="W103:X103" si="532">W43+W67</f>
        <v>532.4</v>
      </c>
      <c r="X103" s="206">
        <f t="shared" si="532"/>
        <v>532.4</v>
      </c>
      <c r="Y103" s="192">
        <f t="shared" si="493"/>
        <v>100</v>
      </c>
      <c r="Z103" s="205">
        <f t="shared" ref="Z103:AA103" si="533">Z43+Z67</f>
        <v>1.3</v>
      </c>
      <c r="AA103" s="206">
        <f t="shared" si="533"/>
        <v>1.3</v>
      </c>
      <c r="AB103" s="192">
        <f t="shared" si="495"/>
        <v>100</v>
      </c>
      <c r="AC103" s="205">
        <f t="shared" ref="AC103:AD103" si="534">AC43+AC67</f>
        <v>36.1</v>
      </c>
      <c r="AD103" s="206">
        <f t="shared" si="534"/>
        <v>36.1</v>
      </c>
      <c r="AE103" s="192">
        <f t="shared" si="497"/>
        <v>100</v>
      </c>
      <c r="AF103" s="205">
        <f t="shared" ref="AF103:AG103" si="535">AF43+AF67</f>
        <v>3.1</v>
      </c>
      <c r="AG103" s="206">
        <f t="shared" si="535"/>
        <v>3.1</v>
      </c>
      <c r="AH103" s="192">
        <f t="shared" si="499"/>
        <v>100</v>
      </c>
      <c r="AI103" s="205">
        <f t="shared" ref="AI103:AJ103" si="536">AI43+AI67</f>
        <v>951.40000000000009</v>
      </c>
      <c r="AJ103" s="206">
        <f t="shared" si="536"/>
        <v>0</v>
      </c>
      <c r="AK103" s="192">
        <f t="shared" si="501"/>
        <v>0</v>
      </c>
      <c r="AL103" s="205">
        <f t="shared" ref="AL103:AM103" si="537">AL43+AL67</f>
        <v>0</v>
      </c>
      <c r="AM103" s="206">
        <f t="shared" si="537"/>
        <v>0</v>
      </c>
      <c r="AN103" s="192">
        <f t="shared" si="503"/>
        <v>0</v>
      </c>
      <c r="AO103" s="205">
        <f t="shared" ref="AO103:AP103" si="538">AO43+AO67</f>
        <v>0</v>
      </c>
      <c r="AP103" s="206">
        <f t="shared" si="538"/>
        <v>0</v>
      </c>
      <c r="AQ103" s="192">
        <f t="shared" si="505"/>
        <v>0</v>
      </c>
      <c r="AR103" s="338"/>
    </row>
    <row r="104" spans="1:44" ht="31.5" hidden="1" customHeight="1">
      <c r="A104" s="350"/>
      <c r="B104" s="329"/>
      <c r="C104" s="330"/>
      <c r="D104" s="174" t="s">
        <v>344</v>
      </c>
      <c r="E104" s="192">
        <f t="shared" si="517"/>
        <v>0</v>
      </c>
      <c r="F104" s="192">
        <f t="shared" si="517"/>
        <v>0</v>
      </c>
      <c r="G104" s="192">
        <f t="shared" si="249"/>
        <v>0</v>
      </c>
      <c r="H104" s="205">
        <f>H47</f>
        <v>0</v>
      </c>
      <c r="I104" s="206">
        <f>I47</f>
        <v>0</v>
      </c>
      <c r="J104" s="192">
        <f t="shared" si="250"/>
        <v>0</v>
      </c>
      <c r="K104" s="205">
        <f t="shared" ref="K104:L104" si="539">K47</f>
        <v>0</v>
      </c>
      <c r="L104" s="206">
        <f t="shared" si="539"/>
        <v>0</v>
      </c>
      <c r="M104" s="192">
        <f t="shared" si="485"/>
        <v>0</v>
      </c>
      <c r="N104" s="205">
        <f t="shared" ref="N104:O104" si="540">N47</f>
        <v>0</v>
      </c>
      <c r="O104" s="206">
        <f t="shared" si="540"/>
        <v>0</v>
      </c>
      <c r="P104" s="192">
        <f t="shared" si="487"/>
        <v>0</v>
      </c>
      <c r="Q104" s="205">
        <f t="shared" ref="Q104:R104" si="541">Q47</f>
        <v>0</v>
      </c>
      <c r="R104" s="206">
        <f t="shared" si="541"/>
        <v>0</v>
      </c>
      <c r="S104" s="192">
        <f t="shared" si="489"/>
        <v>0</v>
      </c>
      <c r="T104" s="205">
        <v>0</v>
      </c>
      <c r="U104" s="206">
        <v>0</v>
      </c>
      <c r="V104" s="192">
        <f t="shared" si="491"/>
        <v>0</v>
      </c>
      <c r="W104" s="205">
        <f t="shared" ref="W104:X104" si="542">W47</f>
        <v>0</v>
      </c>
      <c r="X104" s="206">
        <f t="shared" si="542"/>
        <v>0</v>
      </c>
      <c r="Y104" s="192">
        <f t="shared" si="493"/>
        <v>0</v>
      </c>
      <c r="Z104" s="205">
        <f t="shared" ref="Z104:AA104" si="543">Z47</f>
        <v>0</v>
      </c>
      <c r="AA104" s="206">
        <f t="shared" si="543"/>
        <v>0</v>
      </c>
      <c r="AB104" s="192">
        <f t="shared" si="495"/>
        <v>0</v>
      </c>
      <c r="AC104" s="205">
        <f t="shared" ref="AC104:AD104" si="544">AC47</f>
        <v>0</v>
      </c>
      <c r="AD104" s="206">
        <f t="shared" si="544"/>
        <v>0</v>
      </c>
      <c r="AE104" s="192">
        <f t="shared" si="497"/>
        <v>0</v>
      </c>
      <c r="AF104" s="205">
        <f t="shared" ref="AF104:AG104" si="545">AF47</f>
        <v>0</v>
      </c>
      <c r="AG104" s="206">
        <f t="shared" si="545"/>
        <v>0</v>
      </c>
      <c r="AH104" s="192">
        <f t="shared" si="499"/>
        <v>0</v>
      </c>
      <c r="AI104" s="205">
        <f t="shared" ref="AI104:AJ104" si="546">AI47</f>
        <v>0</v>
      </c>
      <c r="AJ104" s="206">
        <f t="shared" si="546"/>
        <v>0</v>
      </c>
      <c r="AK104" s="192">
        <f t="shared" si="501"/>
        <v>0</v>
      </c>
      <c r="AL104" s="205">
        <f t="shared" ref="AL104:AM104" si="547">AL47</f>
        <v>0</v>
      </c>
      <c r="AM104" s="206">
        <f t="shared" si="547"/>
        <v>0</v>
      </c>
      <c r="AN104" s="192">
        <f t="shared" si="503"/>
        <v>0</v>
      </c>
      <c r="AO104" s="205">
        <f t="shared" ref="AO104:AP104" si="548">AO47</f>
        <v>0</v>
      </c>
      <c r="AP104" s="206">
        <f t="shared" si="548"/>
        <v>0</v>
      </c>
      <c r="AQ104" s="192">
        <f t="shared" si="505"/>
        <v>0</v>
      </c>
      <c r="AR104" s="339"/>
    </row>
    <row r="105" spans="1:44" ht="26.25" customHeight="1">
      <c r="A105" s="372" t="s">
        <v>362</v>
      </c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4"/>
    </row>
    <row r="106" spans="1:44" s="96" customFormat="1" ht="22.5" customHeight="1">
      <c r="A106" s="424" t="s">
        <v>6</v>
      </c>
      <c r="B106" s="344" t="s">
        <v>341</v>
      </c>
      <c r="C106" s="411"/>
      <c r="D106" s="120" t="s">
        <v>41</v>
      </c>
      <c r="E106" s="191">
        <f>E107+E108+E109</f>
        <v>467936.73999999993</v>
      </c>
      <c r="F106" s="191">
        <f t="shared" ref="F106:I106" si="549">F107+F108+F109</f>
        <v>335527.2</v>
      </c>
      <c r="G106" s="191">
        <f t="shared" si="549"/>
        <v>0</v>
      </c>
      <c r="H106" s="191">
        <f>H107+H108+H109</f>
        <v>40292.9</v>
      </c>
      <c r="I106" s="191">
        <f t="shared" si="549"/>
        <v>40292.9</v>
      </c>
      <c r="J106" s="191">
        <f>IF(I106,I106/H106*100,0)</f>
        <v>100</v>
      </c>
      <c r="K106" s="191">
        <f t="shared" ref="K106:L106" si="550">K107+K108+K109</f>
        <v>35062</v>
      </c>
      <c r="L106" s="191">
        <f t="shared" si="550"/>
        <v>35062</v>
      </c>
      <c r="M106" s="191">
        <f t="shared" ref="M106:M109" si="551">IF(L106,L106/K106*100,0)</f>
        <v>100</v>
      </c>
      <c r="N106" s="191">
        <f t="shared" ref="N106:O106" si="552">N107+N108+N109</f>
        <v>23100.799999999999</v>
      </c>
      <c r="O106" s="191">
        <f t="shared" si="552"/>
        <v>23100.799999999999</v>
      </c>
      <c r="P106" s="191">
        <f t="shared" ref="P106:P113" si="553">IF(O106,O106/N106*100,0)</f>
        <v>100</v>
      </c>
      <c r="Q106" s="191">
        <f t="shared" ref="Q106:R106" si="554">Q107+Q108+Q109</f>
        <v>46991.899999999994</v>
      </c>
      <c r="R106" s="191">
        <f t="shared" si="554"/>
        <v>46991.899999999994</v>
      </c>
      <c r="S106" s="191">
        <f t="shared" ref="S106:S113" si="555">IF(R106,R106/Q106*100,0)</f>
        <v>100</v>
      </c>
      <c r="T106" s="191">
        <f t="shared" ref="T106:U106" si="556">T107+T108+T109</f>
        <v>52110.700000000004</v>
      </c>
      <c r="U106" s="191">
        <f t="shared" si="556"/>
        <v>52110.700000000004</v>
      </c>
      <c r="V106" s="191">
        <f t="shared" ref="V106:V109" si="557">IF(U106,U106/T106*100,0)</f>
        <v>100</v>
      </c>
      <c r="W106" s="191">
        <f t="shared" ref="W106:X106" si="558">W107+W108+W109</f>
        <v>32288.899999999998</v>
      </c>
      <c r="X106" s="191">
        <f t="shared" si="558"/>
        <v>32288.899999999998</v>
      </c>
      <c r="Y106" s="191">
        <f t="shared" ref="Y106:Y109" si="559">IF(X106,X106/W106*100,0)</f>
        <v>100</v>
      </c>
      <c r="Z106" s="191">
        <f t="shared" ref="Z106:AA106" si="560">Z107+Z108+Z109</f>
        <v>54726.8</v>
      </c>
      <c r="AA106" s="191">
        <f t="shared" si="560"/>
        <v>54726.8</v>
      </c>
      <c r="AB106" s="191">
        <f t="shared" ref="AB106:AB109" si="561">IF(AA106,AA106/Z106*100,0)</f>
        <v>100</v>
      </c>
      <c r="AC106" s="191">
        <f t="shared" ref="AC106:AD106" si="562">AC107+AC108+AC109</f>
        <v>14524.4</v>
      </c>
      <c r="AD106" s="191">
        <f t="shared" si="562"/>
        <v>14524.4</v>
      </c>
      <c r="AE106" s="191">
        <f t="shared" ref="AE106:AE109" si="563">IF(AD106,AD106/AC106*100,0)</f>
        <v>100</v>
      </c>
      <c r="AF106" s="191">
        <f t="shared" ref="AF106:AG106" si="564">AF107+AF108+AF109</f>
        <v>36428.800000000003</v>
      </c>
      <c r="AG106" s="191">
        <f t="shared" si="564"/>
        <v>36428.800000000003</v>
      </c>
      <c r="AH106" s="191">
        <f t="shared" ref="AH106:AH109" si="565">IF(AG106,AG106/AF106*100,0)</f>
        <v>100</v>
      </c>
      <c r="AI106" s="191">
        <f t="shared" ref="AI106:AJ106" si="566">AI107+AI108+AI109</f>
        <v>32265.399999999998</v>
      </c>
      <c r="AJ106" s="191">
        <f t="shared" si="566"/>
        <v>0</v>
      </c>
      <c r="AK106" s="191">
        <f t="shared" ref="AK106:AK109" si="567">IF(AJ106,AJ106/AI106*100,0)</f>
        <v>0</v>
      </c>
      <c r="AL106" s="191">
        <f t="shared" ref="AL106:AM106" si="568">AL107+AL108+AL109</f>
        <v>38360.699999999997</v>
      </c>
      <c r="AM106" s="191">
        <f t="shared" si="568"/>
        <v>0</v>
      </c>
      <c r="AN106" s="191">
        <f t="shared" ref="AN106:AN109" si="569">IF(AM106,AM106/AL106*100,0)</f>
        <v>0</v>
      </c>
      <c r="AO106" s="191">
        <f t="shared" ref="AO106:AP106" si="570">AO107+AO108+AO109</f>
        <v>61783.439999999995</v>
      </c>
      <c r="AP106" s="191">
        <f t="shared" si="570"/>
        <v>0</v>
      </c>
      <c r="AQ106" s="191">
        <f t="shared" ref="AQ106:AQ109" si="571">IF(AP106,AP106/AO106*100,0)</f>
        <v>0</v>
      </c>
      <c r="AR106" s="413"/>
    </row>
    <row r="107" spans="1:44" ht="39.75" customHeight="1">
      <c r="A107" s="425"/>
      <c r="B107" s="345"/>
      <c r="C107" s="412"/>
      <c r="D107" s="173" t="s">
        <v>2</v>
      </c>
      <c r="E107" s="192">
        <f>H107+K107+N107+Q107+T107+W107+Z107+AC107+AF107+AI107+AL107+AO107</f>
        <v>237.30000000000004</v>
      </c>
      <c r="F107" s="192">
        <f>I107+L107+O107+R107+U107+X107+AA107+AD107+AG107+AJ107+AM107+AP107</f>
        <v>221.50000000000003</v>
      </c>
      <c r="G107" s="193"/>
      <c r="H107" s="194"/>
      <c r="I107" s="195"/>
      <c r="J107" s="192">
        <f t="shared" ref="J107:J113" si="572">IF(I107,I107/H107*100,0)</f>
        <v>0</v>
      </c>
      <c r="K107" s="194"/>
      <c r="L107" s="195"/>
      <c r="M107" s="192">
        <f t="shared" si="551"/>
        <v>0</v>
      </c>
      <c r="N107" s="194">
        <v>8.5</v>
      </c>
      <c r="O107" s="195">
        <v>8.5</v>
      </c>
      <c r="P107" s="192">
        <f t="shared" si="553"/>
        <v>100</v>
      </c>
      <c r="Q107" s="194">
        <v>45.1</v>
      </c>
      <c r="R107" s="195">
        <v>45.1</v>
      </c>
      <c r="S107" s="192">
        <f t="shared" si="555"/>
        <v>100</v>
      </c>
      <c r="T107" s="194">
        <f>54.2+21.6-25.5</f>
        <v>50.300000000000011</v>
      </c>
      <c r="U107" s="195">
        <v>50.3</v>
      </c>
      <c r="V107" s="192">
        <f t="shared" si="557"/>
        <v>99.999999999999972</v>
      </c>
      <c r="W107" s="194">
        <v>3.9</v>
      </c>
      <c r="X107" s="195">
        <v>3.9</v>
      </c>
      <c r="Y107" s="192">
        <f t="shared" si="559"/>
        <v>100</v>
      </c>
      <c r="Z107" s="194">
        <f>21.6+17.7</f>
        <v>39.299999999999997</v>
      </c>
      <c r="AA107" s="195">
        <v>39.299999999999997</v>
      </c>
      <c r="AB107" s="192">
        <f t="shared" si="561"/>
        <v>100</v>
      </c>
      <c r="AC107" s="194">
        <f>36.8-17.7+36.5</f>
        <v>55.599999999999994</v>
      </c>
      <c r="AD107" s="195">
        <v>55.6</v>
      </c>
      <c r="AE107" s="192">
        <f t="shared" si="563"/>
        <v>100.00000000000003</v>
      </c>
      <c r="AF107" s="194">
        <v>18.8</v>
      </c>
      <c r="AG107" s="195">
        <v>18.8</v>
      </c>
      <c r="AH107" s="192">
        <f t="shared" si="565"/>
        <v>100</v>
      </c>
      <c r="AI107" s="194">
        <v>15.8</v>
      </c>
      <c r="AJ107" s="195"/>
      <c r="AK107" s="192">
        <f t="shared" si="567"/>
        <v>0</v>
      </c>
      <c r="AL107" s="194"/>
      <c r="AM107" s="195"/>
      <c r="AN107" s="192">
        <f t="shared" si="569"/>
        <v>0</v>
      </c>
      <c r="AO107" s="194"/>
      <c r="AP107" s="195"/>
      <c r="AQ107" s="192">
        <f t="shared" si="571"/>
        <v>0</v>
      </c>
      <c r="AR107" s="414"/>
    </row>
    <row r="108" spans="1:44" ht="33.75" customHeight="1">
      <c r="A108" s="425"/>
      <c r="B108" s="345"/>
      <c r="C108" s="412"/>
      <c r="D108" s="176" t="s">
        <v>43</v>
      </c>
      <c r="E108" s="192">
        <f t="shared" ref="E108:F109" si="573">H108+K108+N108+Q108+T108+W108+Z108+AC108+AF108+AI108+AL108+AO108</f>
        <v>458184.63999999996</v>
      </c>
      <c r="F108" s="192">
        <f>I108+L108+O108+R108+U108+X108+AA108+AD108+AG108+AJ108+AM108+AP108</f>
        <v>328183.3</v>
      </c>
      <c r="G108" s="193"/>
      <c r="H108" s="194">
        <v>40292.9</v>
      </c>
      <c r="I108" s="195">
        <v>40292.9</v>
      </c>
      <c r="J108" s="192">
        <f t="shared" si="572"/>
        <v>100</v>
      </c>
      <c r="K108" s="194">
        <f>35000-1839.6</f>
        <v>33160.400000000001</v>
      </c>
      <c r="L108" s="195">
        <v>33160.400000000001</v>
      </c>
      <c r="M108" s="192">
        <f t="shared" si="551"/>
        <v>100</v>
      </c>
      <c r="N108" s="194">
        <f>35000+1839.6-13828.6</f>
        <v>23011</v>
      </c>
      <c r="O108" s="195">
        <v>23011</v>
      </c>
      <c r="P108" s="192">
        <f t="shared" si="553"/>
        <v>100</v>
      </c>
      <c r="Q108" s="194">
        <f>35000+13828.6-2616.9</f>
        <v>46211.7</v>
      </c>
      <c r="R108" s="195">
        <v>46211.7</v>
      </c>
      <c r="S108" s="192">
        <f t="shared" si="555"/>
        <v>100</v>
      </c>
      <c r="T108" s="194">
        <f>35000+2616.9+11443.3-30+3026.3+3.9</f>
        <v>52060.4</v>
      </c>
      <c r="U108" s="195">
        <f>40060.2+8970+3026.3+3.9</f>
        <v>52060.4</v>
      </c>
      <c r="V108" s="192">
        <f t="shared" si="557"/>
        <v>100</v>
      </c>
      <c r="W108" s="194">
        <f>35000-11443.2+30-0.1+8471.4-3026.3-3.9</f>
        <v>29027.899999999998</v>
      </c>
      <c r="X108" s="195">
        <f>32058.1-3026.3-3.9</f>
        <v>29027.899999999998</v>
      </c>
      <c r="Y108" s="192">
        <f t="shared" si="559"/>
        <v>100</v>
      </c>
      <c r="Z108" s="194">
        <f>35000-8471.4+27727.2</f>
        <v>54255.8</v>
      </c>
      <c r="AA108" s="195">
        <v>54255.8</v>
      </c>
      <c r="AB108" s="192">
        <f t="shared" si="561"/>
        <v>100</v>
      </c>
      <c r="AC108" s="194">
        <f>35000-27727.2+7179.5</f>
        <v>14452.3</v>
      </c>
      <c r="AD108" s="195">
        <v>14452.3</v>
      </c>
      <c r="AE108" s="192">
        <f t="shared" si="563"/>
        <v>100</v>
      </c>
      <c r="AF108" s="194">
        <f>35000-7179.5+5377.3-237.3+2750.4</f>
        <v>35710.9</v>
      </c>
      <c r="AG108" s="195">
        <v>35710.9</v>
      </c>
      <c r="AH108" s="192">
        <f t="shared" si="565"/>
        <v>100</v>
      </c>
      <c r="AI108" s="194">
        <f>35000-2750.4</f>
        <v>32249.599999999999</v>
      </c>
      <c r="AJ108" s="195"/>
      <c r="AK108" s="192">
        <f t="shared" si="567"/>
        <v>0</v>
      </c>
      <c r="AL108" s="194">
        <v>38360.699999999997</v>
      </c>
      <c r="AM108" s="195"/>
      <c r="AN108" s="192">
        <f t="shared" si="569"/>
        <v>0</v>
      </c>
      <c r="AO108" s="194">
        <f>38360.7+21030.34</f>
        <v>59391.039999999994</v>
      </c>
      <c r="AP108" s="195"/>
      <c r="AQ108" s="192">
        <f t="shared" si="571"/>
        <v>0</v>
      </c>
      <c r="AR108" s="414"/>
    </row>
    <row r="109" spans="1:44" ht="38.450000000000003" customHeight="1">
      <c r="A109" s="425"/>
      <c r="B109" s="345"/>
      <c r="C109" s="412"/>
      <c r="D109" s="177" t="s">
        <v>266</v>
      </c>
      <c r="E109" s="192">
        <f>H109+K109+N109+Q109+T109+W109+Z109+AC109+AF109+AI109+AL109+AO109</f>
        <v>9514.8000000000011</v>
      </c>
      <c r="F109" s="192">
        <f t="shared" si="573"/>
        <v>7122.4000000000005</v>
      </c>
      <c r="G109" s="196"/>
      <c r="H109" s="197"/>
      <c r="I109" s="198"/>
      <c r="J109" s="192">
        <f t="shared" si="572"/>
        <v>0</v>
      </c>
      <c r="K109" s="197">
        <v>1901.6</v>
      </c>
      <c r="L109" s="198">
        <v>1901.6</v>
      </c>
      <c r="M109" s="192">
        <f t="shared" si="551"/>
        <v>100</v>
      </c>
      <c r="N109" s="197">
        <v>81.3</v>
      </c>
      <c r="O109" s="198">
        <v>81.3</v>
      </c>
      <c r="P109" s="192">
        <f t="shared" si="553"/>
        <v>100</v>
      </c>
      <c r="Q109" s="197">
        <v>735.1</v>
      </c>
      <c r="R109" s="198">
        <v>735.1</v>
      </c>
      <c r="S109" s="192">
        <f t="shared" si="555"/>
        <v>100</v>
      </c>
      <c r="T109" s="197"/>
      <c r="U109" s="198"/>
      <c r="V109" s="192">
        <f t="shared" si="557"/>
        <v>0</v>
      </c>
      <c r="W109" s="197">
        <v>3257.1</v>
      </c>
      <c r="X109" s="198">
        <v>3257.1</v>
      </c>
      <c r="Y109" s="192">
        <f t="shared" si="559"/>
        <v>100</v>
      </c>
      <c r="Z109" s="197">
        <f>129.2+302.5</f>
        <v>431.7</v>
      </c>
      <c r="AA109" s="198">
        <v>431.7</v>
      </c>
      <c r="AB109" s="192">
        <f t="shared" si="561"/>
        <v>100</v>
      </c>
      <c r="AC109" s="197">
        <f>8.1+8.4</f>
        <v>16.5</v>
      </c>
      <c r="AD109" s="198">
        <v>16.5</v>
      </c>
      <c r="AE109" s="192">
        <f t="shared" si="563"/>
        <v>100</v>
      </c>
      <c r="AF109" s="197">
        <f>668+31.1</f>
        <v>699.1</v>
      </c>
      <c r="AG109" s="198">
        <f>668+31.1</f>
        <v>699.1</v>
      </c>
      <c r="AH109" s="192">
        <f t="shared" si="565"/>
        <v>100</v>
      </c>
      <c r="AI109" s="197"/>
      <c r="AJ109" s="198"/>
      <c r="AK109" s="192">
        <f t="shared" si="567"/>
        <v>0</v>
      </c>
      <c r="AL109" s="197"/>
      <c r="AM109" s="198"/>
      <c r="AN109" s="192">
        <f t="shared" si="569"/>
        <v>0</v>
      </c>
      <c r="AO109" s="197">
        <f>5160.9-1901.6-81.3-735.1+3548.6-3257.1-302.5-8.4-31.1</f>
        <v>2392.4</v>
      </c>
      <c r="AP109" s="198"/>
      <c r="AQ109" s="192">
        <f t="shared" si="571"/>
        <v>0</v>
      </c>
      <c r="AR109" s="415"/>
    </row>
    <row r="110" spans="1:44" s="204" customFormat="1" ht="29.25" customHeight="1">
      <c r="A110" s="322" t="s">
        <v>268</v>
      </c>
      <c r="B110" s="323"/>
      <c r="C110" s="324"/>
      <c r="D110" s="190" t="s">
        <v>41</v>
      </c>
      <c r="E110" s="203">
        <f>E111+E112+E113</f>
        <v>467936.73999999993</v>
      </c>
      <c r="F110" s="203">
        <f t="shared" ref="F110" si="574">F111+F112+F113</f>
        <v>335527.2</v>
      </c>
      <c r="G110" s="203">
        <f t="shared" ref="G110" si="575">G111+G112+G113</f>
        <v>0</v>
      </c>
      <c r="H110" s="203">
        <f t="shared" ref="H110" si="576">H111+H112+H113</f>
        <v>40292.9</v>
      </c>
      <c r="I110" s="203">
        <f t="shared" ref="I110" si="577">I111+I112+I113</f>
        <v>40292.9</v>
      </c>
      <c r="J110" s="203">
        <f t="shared" si="572"/>
        <v>100</v>
      </c>
      <c r="K110" s="203">
        <f t="shared" ref="K110" si="578">K111+K112+K113</f>
        <v>35062</v>
      </c>
      <c r="L110" s="203">
        <f t="shared" ref="L110" si="579">L111+L112+L113</f>
        <v>35062</v>
      </c>
      <c r="M110" s="203">
        <f t="shared" ref="M110" si="580">M111+M112+M113</f>
        <v>0</v>
      </c>
      <c r="N110" s="203">
        <f t="shared" ref="N110" si="581">N111+N112+N113</f>
        <v>23100.799999999999</v>
      </c>
      <c r="O110" s="203">
        <f t="shared" ref="O110" si="582">O111+O112+O113</f>
        <v>23100.799999999999</v>
      </c>
      <c r="P110" s="203">
        <f t="shared" ref="P110" si="583">P111+P112+P113</f>
        <v>300</v>
      </c>
      <c r="Q110" s="203">
        <f t="shared" ref="Q110" si="584">Q111+Q112+Q113</f>
        <v>46991.899999999994</v>
      </c>
      <c r="R110" s="203">
        <f t="shared" ref="R110" si="585">R111+R112+R113</f>
        <v>46991.899999999994</v>
      </c>
      <c r="S110" s="203">
        <f t="shared" ref="S110" si="586">S111+S112+S113</f>
        <v>300</v>
      </c>
      <c r="T110" s="203">
        <f t="shared" ref="T110" si="587">T111+T112+T113</f>
        <v>52110.700000000004</v>
      </c>
      <c r="U110" s="203">
        <f t="shared" ref="U110" si="588">U111+U112+U113</f>
        <v>52110.700000000004</v>
      </c>
      <c r="V110" s="203">
        <f t="shared" ref="V110" si="589">V111+V112+V113</f>
        <v>0</v>
      </c>
      <c r="W110" s="203">
        <f t="shared" ref="W110" si="590">W111+W112+W113</f>
        <v>32288.899999999998</v>
      </c>
      <c r="X110" s="203">
        <f t="shared" ref="X110" si="591">X111+X112+X113</f>
        <v>32288.899999999998</v>
      </c>
      <c r="Y110" s="203">
        <f t="shared" ref="Y110" si="592">Y111+Y112+Y113</f>
        <v>0</v>
      </c>
      <c r="Z110" s="203">
        <f t="shared" ref="Z110" si="593">Z111+Z112+Z113</f>
        <v>54726.8</v>
      </c>
      <c r="AA110" s="203">
        <f t="shared" ref="AA110" si="594">AA111+AA112+AA113</f>
        <v>54726.8</v>
      </c>
      <c r="AB110" s="203">
        <f t="shared" ref="AB110" si="595">AB111+AB112+AB113</f>
        <v>0</v>
      </c>
      <c r="AC110" s="203">
        <f t="shared" ref="AC110" si="596">AC111+AC112+AC113</f>
        <v>14524.4</v>
      </c>
      <c r="AD110" s="203">
        <f t="shared" ref="AD110" si="597">AD111+AD112+AD113</f>
        <v>14524.4</v>
      </c>
      <c r="AE110" s="203">
        <f t="shared" ref="AE110" si="598">AE111+AE112+AE113</f>
        <v>0</v>
      </c>
      <c r="AF110" s="203">
        <f t="shared" ref="AF110" si="599">AF111+AF112+AF113</f>
        <v>36428.800000000003</v>
      </c>
      <c r="AG110" s="203">
        <f t="shared" ref="AG110" si="600">AG111+AG112+AG113</f>
        <v>36428.800000000003</v>
      </c>
      <c r="AH110" s="203">
        <f t="shared" ref="AH110" si="601">AH111+AH112+AH113</f>
        <v>0</v>
      </c>
      <c r="AI110" s="203">
        <f t="shared" ref="AI110" si="602">AI111+AI112+AI113</f>
        <v>32265.399999999998</v>
      </c>
      <c r="AJ110" s="203">
        <f t="shared" ref="AJ110" si="603">AJ111+AJ112+AJ113</f>
        <v>0</v>
      </c>
      <c r="AK110" s="203">
        <f t="shared" ref="AK110" si="604">AK111+AK112+AK113</f>
        <v>0</v>
      </c>
      <c r="AL110" s="203">
        <f t="shared" ref="AL110" si="605">AL111+AL112+AL113</f>
        <v>38360.699999999997</v>
      </c>
      <c r="AM110" s="203">
        <f t="shared" ref="AM110" si="606">AM111+AM112+AM113</f>
        <v>0</v>
      </c>
      <c r="AN110" s="203">
        <f t="shared" ref="AN110" si="607">AN111+AN112+AN113</f>
        <v>0</v>
      </c>
      <c r="AO110" s="203">
        <f t="shared" ref="AO110" si="608">AO111+AO112+AO113</f>
        <v>61783.439999999995</v>
      </c>
      <c r="AP110" s="203">
        <f t="shared" ref="AP110" si="609">AP111+AP112+AP113</f>
        <v>0</v>
      </c>
      <c r="AQ110" s="203">
        <f t="shared" ref="AQ110" si="610">AQ111+AQ112+AQ113</f>
        <v>0</v>
      </c>
      <c r="AR110" s="355"/>
    </row>
    <row r="111" spans="1:44" ht="40.5" customHeight="1">
      <c r="A111" s="325"/>
      <c r="B111" s="326"/>
      <c r="C111" s="327"/>
      <c r="D111" s="173" t="s">
        <v>2</v>
      </c>
      <c r="E111" s="192">
        <f>E107</f>
        <v>237.30000000000004</v>
      </c>
      <c r="F111" s="192">
        <f>I111+L111+O111+R111+U111+X111+AA111+AD111+AG111+AJ111+AM111+AP111</f>
        <v>221.50000000000003</v>
      </c>
      <c r="G111" s="193"/>
      <c r="H111" s="194">
        <f>H107</f>
        <v>0</v>
      </c>
      <c r="I111" s="195">
        <f>I107</f>
        <v>0</v>
      </c>
      <c r="J111" s="192">
        <f t="shared" si="572"/>
        <v>0</v>
      </c>
      <c r="K111" s="194">
        <f>K107</f>
        <v>0</v>
      </c>
      <c r="L111" s="195">
        <f>L107</f>
        <v>0</v>
      </c>
      <c r="M111" s="199"/>
      <c r="N111" s="194">
        <f>N107</f>
        <v>8.5</v>
      </c>
      <c r="O111" s="195">
        <f>O107</f>
        <v>8.5</v>
      </c>
      <c r="P111" s="192">
        <f t="shared" si="553"/>
        <v>100</v>
      </c>
      <c r="Q111" s="194">
        <f>Q107</f>
        <v>45.1</v>
      </c>
      <c r="R111" s="195">
        <f>R107</f>
        <v>45.1</v>
      </c>
      <c r="S111" s="192">
        <f t="shared" si="555"/>
        <v>100</v>
      </c>
      <c r="T111" s="194">
        <f>T107</f>
        <v>50.300000000000011</v>
      </c>
      <c r="U111" s="195">
        <f>U107</f>
        <v>50.3</v>
      </c>
      <c r="V111" s="199"/>
      <c r="W111" s="194">
        <f>W107</f>
        <v>3.9</v>
      </c>
      <c r="X111" s="195">
        <f>X107</f>
        <v>3.9</v>
      </c>
      <c r="Y111" s="199"/>
      <c r="Z111" s="194">
        <f>Z107</f>
        <v>39.299999999999997</v>
      </c>
      <c r="AA111" s="195">
        <f>AA107</f>
        <v>39.299999999999997</v>
      </c>
      <c r="AB111" s="200"/>
      <c r="AC111" s="194">
        <f>AC107</f>
        <v>55.599999999999994</v>
      </c>
      <c r="AD111" s="195">
        <f>AD107</f>
        <v>55.6</v>
      </c>
      <c r="AE111" s="200"/>
      <c r="AF111" s="194">
        <f>AF107</f>
        <v>18.8</v>
      </c>
      <c r="AG111" s="195">
        <f>AG107</f>
        <v>18.8</v>
      </c>
      <c r="AH111" s="200"/>
      <c r="AI111" s="194">
        <f>AI107</f>
        <v>15.8</v>
      </c>
      <c r="AJ111" s="195">
        <f>AJ107</f>
        <v>0</v>
      </c>
      <c r="AK111" s="200"/>
      <c r="AL111" s="194">
        <f>AL107</f>
        <v>0</v>
      </c>
      <c r="AM111" s="195">
        <f>AM107</f>
        <v>0</v>
      </c>
      <c r="AN111" s="200"/>
      <c r="AO111" s="194">
        <f>AO107</f>
        <v>0</v>
      </c>
      <c r="AP111" s="195">
        <f>AP107</f>
        <v>0</v>
      </c>
      <c r="AQ111" s="199"/>
      <c r="AR111" s="356"/>
    </row>
    <row r="112" spans="1:44" ht="33" customHeight="1">
      <c r="A112" s="325"/>
      <c r="B112" s="326"/>
      <c r="C112" s="327"/>
      <c r="D112" s="176" t="s">
        <v>43</v>
      </c>
      <c r="E112" s="192">
        <f t="shared" ref="E112:E113" si="611">E108</f>
        <v>458184.63999999996</v>
      </c>
      <c r="F112" s="192">
        <f t="shared" ref="F112:F113" si="612">I112+L112+O112+R112+U112+X112+AA112+AD112+AG112+AJ112+AM112+AP112</f>
        <v>328183.3</v>
      </c>
      <c r="G112" s="193"/>
      <c r="H112" s="194">
        <f>H108</f>
        <v>40292.9</v>
      </c>
      <c r="I112" s="195">
        <f t="shared" ref="I112:I113" si="613">I108</f>
        <v>40292.9</v>
      </c>
      <c r="J112" s="192">
        <f t="shared" si="572"/>
        <v>100</v>
      </c>
      <c r="K112" s="194">
        <f>K108</f>
        <v>33160.400000000001</v>
      </c>
      <c r="L112" s="195">
        <f t="shared" ref="L112:L113" si="614">L108</f>
        <v>33160.400000000001</v>
      </c>
      <c r="M112" s="199"/>
      <c r="N112" s="194">
        <f>N108</f>
        <v>23011</v>
      </c>
      <c r="O112" s="195">
        <f t="shared" ref="O112:O113" si="615">O108</f>
        <v>23011</v>
      </c>
      <c r="P112" s="192">
        <f t="shared" si="553"/>
        <v>100</v>
      </c>
      <c r="Q112" s="194">
        <f>Q108</f>
        <v>46211.7</v>
      </c>
      <c r="R112" s="195">
        <f t="shared" ref="R112:R113" si="616">R108</f>
        <v>46211.7</v>
      </c>
      <c r="S112" s="192">
        <f t="shared" si="555"/>
        <v>100</v>
      </c>
      <c r="T112" s="194">
        <f>T108</f>
        <v>52060.4</v>
      </c>
      <c r="U112" s="195">
        <f t="shared" ref="U112:U113" si="617">U108</f>
        <v>52060.4</v>
      </c>
      <c r="V112" s="199"/>
      <c r="W112" s="194">
        <f>W108</f>
        <v>29027.899999999998</v>
      </c>
      <c r="X112" s="195">
        <f t="shared" ref="X112:X113" si="618">X108</f>
        <v>29027.899999999998</v>
      </c>
      <c r="Y112" s="199"/>
      <c r="Z112" s="194">
        <f>Z108</f>
        <v>54255.8</v>
      </c>
      <c r="AA112" s="195">
        <f t="shared" ref="AA112:AA113" si="619">AA108</f>
        <v>54255.8</v>
      </c>
      <c r="AB112" s="200"/>
      <c r="AC112" s="194">
        <f>AC108</f>
        <v>14452.3</v>
      </c>
      <c r="AD112" s="195">
        <f t="shared" ref="AD112" si="620">AD108</f>
        <v>14452.3</v>
      </c>
      <c r="AE112" s="200"/>
      <c r="AF112" s="194">
        <f>AF108</f>
        <v>35710.9</v>
      </c>
      <c r="AG112" s="195">
        <f t="shared" ref="AG112:AG113" si="621">AG108</f>
        <v>35710.9</v>
      </c>
      <c r="AH112" s="200"/>
      <c r="AI112" s="194">
        <f>AI108</f>
        <v>32249.599999999999</v>
      </c>
      <c r="AJ112" s="195">
        <f t="shared" ref="AJ112:AJ113" si="622">AJ108</f>
        <v>0</v>
      </c>
      <c r="AK112" s="200"/>
      <c r="AL112" s="194">
        <f>AL108</f>
        <v>38360.699999999997</v>
      </c>
      <c r="AM112" s="195">
        <f t="shared" ref="AM112:AM113" si="623">AM108</f>
        <v>0</v>
      </c>
      <c r="AN112" s="200"/>
      <c r="AO112" s="194">
        <f>AO108</f>
        <v>59391.039999999994</v>
      </c>
      <c r="AP112" s="195">
        <f t="shared" ref="AP112:AP113" si="624">AP108</f>
        <v>0</v>
      </c>
      <c r="AQ112" s="199"/>
      <c r="AR112" s="356"/>
    </row>
    <row r="113" spans="1:44" ht="36.75" customHeight="1">
      <c r="A113" s="328"/>
      <c r="B113" s="329"/>
      <c r="C113" s="330"/>
      <c r="D113" s="177" t="s">
        <v>266</v>
      </c>
      <c r="E113" s="192">
        <f t="shared" si="611"/>
        <v>9514.8000000000011</v>
      </c>
      <c r="F113" s="192">
        <f t="shared" si="612"/>
        <v>7122.4000000000005</v>
      </c>
      <c r="G113" s="196"/>
      <c r="H113" s="194">
        <f t="shared" ref="H113" si="625">H109</f>
        <v>0</v>
      </c>
      <c r="I113" s="195">
        <f t="shared" si="613"/>
        <v>0</v>
      </c>
      <c r="J113" s="192">
        <f t="shared" si="572"/>
        <v>0</v>
      </c>
      <c r="K113" s="194">
        <f t="shared" ref="K113" si="626">K109</f>
        <v>1901.6</v>
      </c>
      <c r="L113" s="195">
        <f t="shared" si="614"/>
        <v>1901.6</v>
      </c>
      <c r="M113" s="201"/>
      <c r="N113" s="194">
        <f t="shared" ref="N113" si="627">N109</f>
        <v>81.3</v>
      </c>
      <c r="O113" s="195">
        <f t="shared" si="615"/>
        <v>81.3</v>
      </c>
      <c r="P113" s="192">
        <f t="shared" si="553"/>
        <v>100</v>
      </c>
      <c r="Q113" s="194">
        <f t="shared" ref="Q113" si="628">Q109</f>
        <v>735.1</v>
      </c>
      <c r="R113" s="195">
        <f t="shared" si="616"/>
        <v>735.1</v>
      </c>
      <c r="S113" s="192">
        <f t="shared" si="555"/>
        <v>100</v>
      </c>
      <c r="T113" s="194">
        <f t="shared" ref="T113" si="629">T109</f>
        <v>0</v>
      </c>
      <c r="U113" s="195">
        <f t="shared" si="617"/>
        <v>0</v>
      </c>
      <c r="V113" s="201"/>
      <c r="W113" s="194">
        <f t="shared" ref="W113" si="630">W109</f>
        <v>3257.1</v>
      </c>
      <c r="X113" s="195">
        <f t="shared" si="618"/>
        <v>3257.1</v>
      </c>
      <c r="Y113" s="201"/>
      <c r="Z113" s="194">
        <f t="shared" ref="Z113" si="631">Z109</f>
        <v>431.7</v>
      </c>
      <c r="AA113" s="195">
        <f t="shared" si="619"/>
        <v>431.7</v>
      </c>
      <c r="AB113" s="202"/>
      <c r="AC113" s="194">
        <f t="shared" ref="AC113:AD113" si="632">AC109</f>
        <v>16.5</v>
      </c>
      <c r="AD113" s="194">
        <f t="shared" si="632"/>
        <v>16.5</v>
      </c>
      <c r="AE113" s="202"/>
      <c r="AF113" s="194">
        <f t="shared" ref="AF113" si="633">AF109</f>
        <v>699.1</v>
      </c>
      <c r="AG113" s="195">
        <f t="shared" si="621"/>
        <v>699.1</v>
      </c>
      <c r="AH113" s="202"/>
      <c r="AI113" s="194">
        <f t="shared" ref="AI113" si="634">AI109</f>
        <v>0</v>
      </c>
      <c r="AJ113" s="195">
        <f t="shared" si="622"/>
        <v>0</v>
      </c>
      <c r="AK113" s="202"/>
      <c r="AL113" s="194">
        <f t="shared" ref="AL113" si="635">AL109</f>
        <v>0</v>
      </c>
      <c r="AM113" s="195">
        <f t="shared" si="623"/>
        <v>0</v>
      </c>
      <c r="AN113" s="202"/>
      <c r="AO113" s="194">
        <f t="shared" ref="AO113" si="636">AO109</f>
        <v>2392.4</v>
      </c>
      <c r="AP113" s="195">
        <f t="shared" si="624"/>
        <v>0</v>
      </c>
      <c r="AQ113" s="201"/>
      <c r="AR113" s="357"/>
    </row>
    <row r="114" spans="1:44" ht="21" customHeight="1">
      <c r="A114" s="352" t="s">
        <v>260</v>
      </c>
      <c r="B114" s="353"/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3"/>
      <c r="AH114" s="353"/>
      <c r="AI114" s="353"/>
      <c r="AJ114" s="353"/>
      <c r="AK114" s="353"/>
      <c r="AL114" s="353"/>
      <c r="AM114" s="353"/>
      <c r="AN114" s="353"/>
      <c r="AO114" s="353"/>
      <c r="AP114" s="353"/>
      <c r="AQ114" s="353"/>
      <c r="AR114" s="354"/>
    </row>
    <row r="115" spans="1:44" ht="22.5" customHeight="1">
      <c r="A115" s="381" t="s">
        <v>261</v>
      </c>
      <c r="B115" s="382"/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382"/>
      <c r="AL115" s="382"/>
      <c r="AM115" s="382"/>
      <c r="AN115" s="382"/>
      <c r="AO115" s="382"/>
      <c r="AP115" s="382"/>
      <c r="AQ115" s="382"/>
      <c r="AR115" s="383"/>
    </row>
    <row r="116" spans="1:44" ht="18.75" customHeight="1">
      <c r="A116" s="347" t="s">
        <v>262</v>
      </c>
      <c r="B116" s="347"/>
      <c r="C116" s="347"/>
      <c r="D116" s="120" t="s">
        <v>41</v>
      </c>
      <c r="E116" s="244">
        <f>E117+E118+E119+E120</f>
        <v>472423.94</v>
      </c>
      <c r="F116" s="244">
        <f t="shared" ref="F116:I116" si="637">F117+F118+F119+F120</f>
        <v>338963.00000000006</v>
      </c>
      <c r="G116" s="245">
        <f>IF(F116,F116/E116*100,0)</f>
        <v>71.74975086994958</v>
      </c>
      <c r="H116" s="244">
        <f t="shared" si="637"/>
        <v>40292.9</v>
      </c>
      <c r="I116" s="244">
        <f t="shared" si="637"/>
        <v>40292.9</v>
      </c>
      <c r="J116" s="245">
        <f>IF(I116,I116/H116*100,0)</f>
        <v>100</v>
      </c>
      <c r="K116" s="244">
        <f t="shared" ref="K116:L116" si="638">K117+K118+K119+K120</f>
        <v>35257</v>
      </c>
      <c r="L116" s="244">
        <f t="shared" si="638"/>
        <v>35257</v>
      </c>
      <c r="M116" s="245">
        <f t="shared" ref="M116:M120" si="639">IF(L116,L116/K116*100,0)</f>
        <v>100</v>
      </c>
      <c r="N116" s="244">
        <f t="shared" ref="N116:O116" si="640">N117+N118+N119+N120</f>
        <v>23326.799999999999</v>
      </c>
      <c r="O116" s="244">
        <f t="shared" si="640"/>
        <v>23326.799999999999</v>
      </c>
      <c r="P116" s="245">
        <f t="shared" ref="P116:P120" si="641">IF(O116,O116/N116*100,0)</f>
        <v>100</v>
      </c>
      <c r="Q116" s="244">
        <f t="shared" ref="Q116:R116" si="642">Q117+Q118+Q119+Q120</f>
        <v>47791.799999999996</v>
      </c>
      <c r="R116" s="244">
        <f t="shared" si="642"/>
        <v>47791.799999999996</v>
      </c>
      <c r="S116" s="245">
        <f t="shared" ref="S116:S120" si="643">IF(R116,R116/Q116*100,0)</f>
        <v>100</v>
      </c>
      <c r="T116" s="244">
        <f t="shared" ref="T116:U116" si="644">T117+T118+T119+T120</f>
        <v>53461.4</v>
      </c>
      <c r="U116" s="244">
        <f t="shared" si="644"/>
        <v>53461.4</v>
      </c>
      <c r="V116" s="245">
        <f t="shared" ref="V116:V120" si="645">IF(U116,U116/T116*100,0)</f>
        <v>100</v>
      </c>
      <c r="W116" s="244">
        <f t="shared" ref="W116:X116" si="646">W117+W118+W119+W120</f>
        <v>32950.6</v>
      </c>
      <c r="X116" s="244">
        <f t="shared" si="646"/>
        <v>32950.6</v>
      </c>
      <c r="Y116" s="245">
        <f t="shared" ref="Y116:Y120" si="647">IF(X116,X116/W116*100,0)</f>
        <v>100</v>
      </c>
      <c r="Z116" s="244">
        <f t="shared" ref="Z116:AA116" si="648">Z117+Z118+Z119+Z120</f>
        <v>54734.100000000006</v>
      </c>
      <c r="AA116" s="244">
        <f t="shared" si="648"/>
        <v>54734.100000000006</v>
      </c>
      <c r="AB116" s="245">
        <f t="shared" ref="AB116:AB120" si="649">IF(AA116,AA116/Z116*100,0)</f>
        <v>100</v>
      </c>
      <c r="AC116" s="244">
        <f t="shared" ref="AC116:AD116" si="650">AC117+AC118+AC119+AC120</f>
        <v>14704.1</v>
      </c>
      <c r="AD116" s="244">
        <f t="shared" si="650"/>
        <v>14704.1</v>
      </c>
      <c r="AE116" s="245">
        <f t="shared" ref="AE116:AE120" si="651">IF(AD116,AD116/AC116*100,0)</f>
        <v>100</v>
      </c>
      <c r="AF116" s="244">
        <f t="shared" ref="AF116:AG116" si="652">AF117+AF118+AF119+AF120</f>
        <v>36444.299999999996</v>
      </c>
      <c r="AG116" s="244">
        <f t="shared" si="652"/>
        <v>36444.299999999996</v>
      </c>
      <c r="AH116" s="245">
        <f t="shared" ref="AH116:AH120" si="653">IF(AG116,AG116/AF116*100,0)</f>
        <v>100</v>
      </c>
      <c r="AI116" s="244">
        <f t="shared" ref="AI116:AJ116" si="654">AI117+AI118+AI119+AI120</f>
        <v>33316.800000000003</v>
      </c>
      <c r="AJ116" s="244">
        <f t="shared" si="654"/>
        <v>0</v>
      </c>
      <c r="AK116" s="245">
        <f t="shared" ref="AK116:AK120" si="655">IF(AJ116,AJ116/AI116*100,0)</f>
        <v>0</v>
      </c>
      <c r="AL116" s="244">
        <f t="shared" ref="AL116:AM116" si="656">AL117+AL118+AL119+AL120</f>
        <v>38360.699999999997</v>
      </c>
      <c r="AM116" s="244">
        <f t="shared" si="656"/>
        <v>0</v>
      </c>
      <c r="AN116" s="245">
        <f t="shared" ref="AN116:AN120" si="657">IF(AM116,AM116/AL116*100,0)</f>
        <v>0</v>
      </c>
      <c r="AO116" s="244">
        <f t="shared" ref="AO116:AP116" si="658">AO117+AO118+AO119+AO120</f>
        <v>61783.439999999995</v>
      </c>
      <c r="AP116" s="244">
        <f t="shared" si="658"/>
        <v>0</v>
      </c>
      <c r="AQ116" s="245">
        <f t="shared" ref="AQ116:AQ120" si="659">IF(AP116,AP116/AO116*100,0)</f>
        <v>0</v>
      </c>
      <c r="AR116" s="351"/>
    </row>
    <row r="117" spans="1:44" ht="31.5">
      <c r="A117" s="347"/>
      <c r="B117" s="347"/>
      <c r="C117" s="347"/>
      <c r="D117" s="173" t="s">
        <v>37</v>
      </c>
      <c r="E117" s="245">
        <f t="shared" ref="E117:F117" si="660">H117+K117+N117+Q117+T117+W117+Z117+AC117+AF117+AI117+AL117+AO117</f>
        <v>55</v>
      </c>
      <c r="F117" s="245">
        <f t="shared" si="660"/>
        <v>55</v>
      </c>
      <c r="G117" s="245">
        <f t="shared" ref="G117:G128" si="661">IF(F117,F117/E117*100,0)</f>
        <v>100</v>
      </c>
      <c r="H117" s="246">
        <f>H65</f>
        <v>0</v>
      </c>
      <c r="I117" s="247">
        <f>I65</f>
        <v>0</v>
      </c>
      <c r="J117" s="245">
        <f t="shared" ref="J117:J128" si="662">IF(I117,I117/H117*100,0)</f>
        <v>0</v>
      </c>
      <c r="K117" s="246">
        <f t="shared" ref="K117:L117" si="663">K65</f>
        <v>0</v>
      </c>
      <c r="L117" s="247">
        <f t="shared" si="663"/>
        <v>0</v>
      </c>
      <c r="M117" s="245">
        <f t="shared" si="639"/>
        <v>0</v>
      </c>
      <c r="N117" s="246">
        <f t="shared" ref="N117:O117" si="664">N65</f>
        <v>0</v>
      </c>
      <c r="O117" s="247">
        <f t="shared" si="664"/>
        <v>0</v>
      </c>
      <c r="P117" s="245">
        <f t="shared" si="641"/>
        <v>0</v>
      </c>
      <c r="Q117" s="246">
        <f t="shared" ref="Q117:R117" si="665">Q65</f>
        <v>0</v>
      </c>
      <c r="R117" s="247">
        <f t="shared" si="665"/>
        <v>0</v>
      </c>
      <c r="S117" s="245">
        <f t="shared" si="643"/>
        <v>0</v>
      </c>
      <c r="T117" s="246">
        <f t="shared" ref="T117:U117" si="666">T65</f>
        <v>55</v>
      </c>
      <c r="U117" s="247">
        <f t="shared" si="666"/>
        <v>55</v>
      </c>
      <c r="V117" s="245">
        <f t="shared" si="645"/>
        <v>100</v>
      </c>
      <c r="W117" s="246">
        <f t="shared" ref="W117:X117" si="667">W65</f>
        <v>0</v>
      </c>
      <c r="X117" s="247">
        <f t="shared" si="667"/>
        <v>0</v>
      </c>
      <c r="Y117" s="245">
        <f t="shared" si="647"/>
        <v>0</v>
      </c>
      <c r="Z117" s="246">
        <f t="shared" ref="Z117:AA117" si="668">Z65</f>
        <v>0</v>
      </c>
      <c r="AA117" s="247">
        <f t="shared" si="668"/>
        <v>0</v>
      </c>
      <c r="AB117" s="245">
        <f t="shared" si="649"/>
        <v>0</v>
      </c>
      <c r="AC117" s="246">
        <f t="shared" ref="AC117:AD117" si="669">AC65</f>
        <v>0</v>
      </c>
      <c r="AD117" s="247">
        <f t="shared" si="669"/>
        <v>0</v>
      </c>
      <c r="AE117" s="245">
        <f t="shared" si="651"/>
        <v>0</v>
      </c>
      <c r="AF117" s="246">
        <f t="shared" ref="AF117:AG117" si="670">AF65</f>
        <v>0</v>
      </c>
      <c r="AG117" s="247">
        <f t="shared" si="670"/>
        <v>0</v>
      </c>
      <c r="AH117" s="245">
        <f t="shared" si="653"/>
        <v>0</v>
      </c>
      <c r="AI117" s="246">
        <f t="shared" ref="AI117:AJ117" si="671">AI65</f>
        <v>0</v>
      </c>
      <c r="AJ117" s="247">
        <f t="shared" si="671"/>
        <v>0</v>
      </c>
      <c r="AK117" s="245">
        <f t="shared" si="655"/>
        <v>0</v>
      </c>
      <c r="AL117" s="246">
        <f t="shared" ref="AL117:AM117" si="672">AL65</f>
        <v>0</v>
      </c>
      <c r="AM117" s="247">
        <f t="shared" si="672"/>
        <v>0</v>
      </c>
      <c r="AN117" s="245">
        <f t="shared" si="657"/>
        <v>0</v>
      </c>
      <c r="AO117" s="246">
        <f t="shared" ref="AO117:AP117" si="673">AO65</f>
        <v>0</v>
      </c>
      <c r="AP117" s="247">
        <f t="shared" si="673"/>
        <v>0</v>
      </c>
      <c r="AQ117" s="245">
        <f t="shared" si="659"/>
        <v>0</v>
      </c>
      <c r="AR117" s="351"/>
    </row>
    <row r="118" spans="1:44" ht="31.9" customHeight="1">
      <c r="A118" s="347"/>
      <c r="B118" s="347"/>
      <c r="C118" s="347"/>
      <c r="D118" s="173" t="s">
        <v>2</v>
      </c>
      <c r="E118" s="245">
        <f t="shared" ref="E118:E120" si="674">H118+K118+N118+Q118+T118+W118+Z118+AC118+AF118+AI118+AL118+AO118</f>
        <v>1434.2</v>
      </c>
      <c r="F118" s="245">
        <f t="shared" ref="F118:F120" si="675">I118+L118+O118+R118+U118+X118+AA118+AD118+AG118+AJ118+AM118+AP118</f>
        <v>1318.4</v>
      </c>
      <c r="G118" s="245">
        <f t="shared" si="661"/>
        <v>91.925812299539828</v>
      </c>
      <c r="H118" s="246">
        <f>H66+H107</f>
        <v>0</v>
      </c>
      <c r="I118" s="247">
        <f>I66+I107</f>
        <v>0</v>
      </c>
      <c r="J118" s="245">
        <f t="shared" si="662"/>
        <v>0</v>
      </c>
      <c r="K118" s="246">
        <f t="shared" ref="K118:L118" si="676">K66+K107</f>
        <v>0</v>
      </c>
      <c r="L118" s="247">
        <f t="shared" si="676"/>
        <v>0</v>
      </c>
      <c r="M118" s="245">
        <f t="shared" si="639"/>
        <v>0</v>
      </c>
      <c r="N118" s="246">
        <f t="shared" ref="N118:O118" si="677">N66+N107</f>
        <v>8.5</v>
      </c>
      <c r="O118" s="247">
        <f t="shared" si="677"/>
        <v>8.5</v>
      </c>
      <c r="P118" s="245">
        <f t="shared" si="641"/>
        <v>100</v>
      </c>
      <c r="Q118" s="246">
        <f t="shared" ref="Q118:R118" si="678">Q66+Q107</f>
        <v>625.1</v>
      </c>
      <c r="R118" s="247">
        <f t="shared" si="678"/>
        <v>625.1</v>
      </c>
      <c r="S118" s="245">
        <f t="shared" si="643"/>
        <v>100</v>
      </c>
      <c r="T118" s="246">
        <f t="shared" ref="T118:U118" si="679">T66+T107</f>
        <v>275.90000000000003</v>
      </c>
      <c r="U118" s="247">
        <f t="shared" si="679"/>
        <v>275.90000000000003</v>
      </c>
      <c r="V118" s="245">
        <f t="shared" si="645"/>
        <v>100</v>
      </c>
      <c r="W118" s="246">
        <f t="shared" ref="W118:X118" si="680">W66+W107</f>
        <v>133.19999999999999</v>
      </c>
      <c r="X118" s="247">
        <f t="shared" si="680"/>
        <v>133.20000000000002</v>
      </c>
      <c r="Y118" s="245">
        <f t="shared" si="647"/>
        <v>100.00000000000003</v>
      </c>
      <c r="Z118" s="246">
        <f t="shared" ref="Z118:AA118" si="681">Z66+Z107</f>
        <v>45.3</v>
      </c>
      <c r="AA118" s="247">
        <f t="shared" si="681"/>
        <v>45.3</v>
      </c>
      <c r="AB118" s="245">
        <f t="shared" si="649"/>
        <v>100</v>
      </c>
      <c r="AC118" s="246">
        <f t="shared" ref="AC118:AD118" si="682">AC66+AC107</f>
        <v>199.2</v>
      </c>
      <c r="AD118" s="247">
        <f t="shared" si="682"/>
        <v>199.2</v>
      </c>
      <c r="AE118" s="245">
        <f t="shared" si="651"/>
        <v>100</v>
      </c>
      <c r="AF118" s="246">
        <f t="shared" ref="AF118:AG118" si="683">AF66+AF107</f>
        <v>31.200000000000003</v>
      </c>
      <c r="AG118" s="247">
        <f t="shared" si="683"/>
        <v>31.200000000000003</v>
      </c>
      <c r="AH118" s="245">
        <f t="shared" si="653"/>
        <v>100</v>
      </c>
      <c r="AI118" s="246">
        <f t="shared" ref="AI118:AJ118" si="684">AI66+AI107</f>
        <v>115.8</v>
      </c>
      <c r="AJ118" s="247">
        <f t="shared" si="684"/>
        <v>0</v>
      </c>
      <c r="AK118" s="245">
        <f t="shared" si="655"/>
        <v>0</v>
      </c>
      <c r="AL118" s="246">
        <f t="shared" ref="AL118:AM118" si="685">AL66+AL107</f>
        <v>0</v>
      </c>
      <c r="AM118" s="247">
        <f t="shared" si="685"/>
        <v>0</v>
      </c>
      <c r="AN118" s="245">
        <f t="shared" si="657"/>
        <v>0</v>
      </c>
      <c r="AO118" s="246">
        <f t="shared" ref="AO118:AP118" si="686">AO66+AO107</f>
        <v>0</v>
      </c>
      <c r="AP118" s="247">
        <f t="shared" si="686"/>
        <v>0</v>
      </c>
      <c r="AQ118" s="245">
        <f t="shared" si="659"/>
        <v>0</v>
      </c>
      <c r="AR118" s="351"/>
    </row>
    <row r="119" spans="1:44" ht="20.25" customHeight="1">
      <c r="A119" s="347"/>
      <c r="B119" s="347"/>
      <c r="C119" s="347"/>
      <c r="D119" s="174" t="s">
        <v>43</v>
      </c>
      <c r="E119" s="245">
        <f t="shared" si="674"/>
        <v>461419.94</v>
      </c>
      <c r="F119" s="245">
        <f t="shared" si="675"/>
        <v>330467.20000000001</v>
      </c>
      <c r="G119" s="245">
        <f t="shared" si="661"/>
        <v>71.619618345925844</v>
      </c>
      <c r="H119" s="246">
        <f>H67+H112</f>
        <v>40292.9</v>
      </c>
      <c r="I119" s="247">
        <f>I67+I112</f>
        <v>40292.9</v>
      </c>
      <c r="J119" s="245">
        <f t="shared" si="662"/>
        <v>100</v>
      </c>
      <c r="K119" s="246">
        <f t="shared" ref="K119:L119" si="687">K67+K112</f>
        <v>33355.4</v>
      </c>
      <c r="L119" s="247">
        <f t="shared" si="687"/>
        <v>33355.4</v>
      </c>
      <c r="M119" s="245">
        <f t="shared" si="639"/>
        <v>100</v>
      </c>
      <c r="N119" s="246">
        <f t="shared" ref="N119:O119" si="688">N67+N112</f>
        <v>23237</v>
      </c>
      <c r="O119" s="247">
        <f t="shared" si="688"/>
        <v>23237</v>
      </c>
      <c r="P119" s="245">
        <f t="shared" si="641"/>
        <v>100</v>
      </c>
      <c r="Q119" s="246">
        <f t="shared" ref="Q119:R119" si="689">Q67+Q112</f>
        <v>46431.6</v>
      </c>
      <c r="R119" s="247">
        <f t="shared" si="689"/>
        <v>46431.6</v>
      </c>
      <c r="S119" s="245">
        <f t="shared" si="643"/>
        <v>100</v>
      </c>
      <c r="T119" s="246">
        <f t="shared" ref="T119:U119" si="690">T67+T112</f>
        <v>53130.5</v>
      </c>
      <c r="U119" s="247">
        <f t="shared" si="690"/>
        <v>53130.5</v>
      </c>
      <c r="V119" s="245">
        <f t="shared" si="645"/>
        <v>100</v>
      </c>
      <c r="W119" s="246">
        <f t="shared" ref="W119:X119" si="691">W67+W112</f>
        <v>29560.3</v>
      </c>
      <c r="X119" s="247">
        <f t="shared" si="691"/>
        <v>29560.3</v>
      </c>
      <c r="Y119" s="245">
        <f t="shared" si="647"/>
        <v>100</v>
      </c>
      <c r="Z119" s="246">
        <f t="shared" ref="Z119:AA119" si="692">Z67+Z112</f>
        <v>54257.100000000006</v>
      </c>
      <c r="AA119" s="247">
        <f t="shared" si="692"/>
        <v>54257.100000000006</v>
      </c>
      <c r="AB119" s="245">
        <f t="shared" si="649"/>
        <v>100</v>
      </c>
      <c r="AC119" s="246">
        <f t="shared" ref="AC119:AD119" si="693">AC67+AC112</f>
        <v>14488.4</v>
      </c>
      <c r="AD119" s="247">
        <f t="shared" si="693"/>
        <v>14488.4</v>
      </c>
      <c r="AE119" s="245">
        <f t="shared" si="651"/>
        <v>100</v>
      </c>
      <c r="AF119" s="246">
        <f t="shared" ref="AF119:AG119" si="694">AF67+AF112</f>
        <v>35714</v>
      </c>
      <c r="AG119" s="247">
        <f t="shared" si="694"/>
        <v>35714</v>
      </c>
      <c r="AH119" s="245">
        <f t="shared" si="653"/>
        <v>100</v>
      </c>
      <c r="AI119" s="246">
        <f t="shared" ref="AI119:AJ119" si="695">AI67+AI112</f>
        <v>33201</v>
      </c>
      <c r="AJ119" s="247">
        <f t="shared" si="695"/>
        <v>0</v>
      </c>
      <c r="AK119" s="245">
        <f t="shared" si="655"/>
        <v>0</v>
      </c>
      <c r="AL119" s="246">
        <f t="shared" ref="AL119:AM119" si="696">AL67+AL112</f>
        <v>38360.699999999997</v>
      </c>
      <c r="AM119" s="247">
        <f t="shared" si="696"/>
        <v>0</v>
      </c>
      <c r="AN119" s="245">
        <f t="shared" si="657"/>
        <v>0</v>
      </c>
      <c r="AO119" s="246">
        <f t="shared" ref="AO119:AP119" si="697">AO67+AO112</f>
        <v>59391.039999999994</v>
      </c>
      <c r="AP119" s="247">
        <f t="shared" si="697"/>
        <v>0</v>
      </c>
      <c r="AQ119" s="245">
        <f t="shared" si="659"/>
        <v>0</v>
      </c>
      <c r="AR119" s="351"/>
    </row>
    <row r="120" spans="1:44" ht="31.9" customHeight="1">
      <c r="A120" s="347"/>
      <c r="B120" s="347"/>
      <c r="C120" s="347"/>
      <c r="D120" s="173" t="s">
        <v>266</v>
      </c>
      <c r="E120" s="245">
        <f t="shared" si="674"/>
        <v>9514.8000000000011</v>
      </c>
      <c r="F120" s="245">
        <f t="shared" si="675"/>
        <v>7122.4000000000005</v>
      </c>
      <c r="G120" s="245">
        <f t="shared" si="661"/>
        <v>74.856013789044425</v>
      </c>
      <c r="H120" s="246">
        <f>H113</f>
        <v>0</v>
      </c>
      <c r="I120" s="247">
        <f>I113</f>
        <v>0</v>
      </c>
      <c r="J120" s="245">
        <f t="shared" si="662"/>
        <v>0</v>
      </c>
      <c r="K120" s="246">
        <f t="shared" ref="K120:L120" si="698">K113</f>
        <v>1901.6</v>
      </c>
      <c r="L120" s="247">
        <f t="shared" si="698"/>
        <v>1901.6</v>
      </c>
      <c r="M120" s="245">
        <f t="shared" si="639"/>
        <v>100</v>
      </c>
      <c r="N120" s="246">
        <f t="shared" ref="N120:O120" si="699">N113</f>
        <v>81.3</v>
      </c>
      <c r="O120" s="247">
        <f t="shared" si="699"/>
        <v>81.3</v>
      </c>
      <c r="P120" s="245">
        <f t="shared" si="641"/>
        <v>100</v>
      </c>
      <c r="Q120" s="246">
        <f t="shared" ref="Q120:R120" si="700">Q113</f>
        <v>735.1</v>
      </c>
      <c r="R120" s="247">
        <f t="shared" si="700"/>
        <v>735.1</v>
      </c>
      <c r="S120" s="245">
        <f t="shared" si="643"/>
        <v>100</v>
      </c>
      <c r="T120" s="246">
        <f t="shared" ref="T120:U120" si="701">T113</f>
        <v>0</v>
      </c>
      <c r="U120" s="247">
        <f t="shared" si="701"/>
        <v>0</v>
      </c>
      <c r="V120" s="245">
        <f t="shared" si="645"/>
        <v>0</v>
      </c>
      <c r="W120" s="246">
        <f t="shared" ref="W120:X120" si="702">W113</f>
        <v>3257.1</v>
      </c>
      <c r="X120" s="247">
        <f t="shared" si="702"/>
        <v>3257.1</v>
      </c>
      <c r="Y120" s="245">
        <f t="shared" si="647"/>
        <v>100</v>
      </c>
      <c r="Z120" s="246">
        <f t="shared" ref="Z120:AA120" si="703">Z113</f>
        <v>431.7</v>
      </c>
      <c r="AA120" s="247">
        <f t="shared" si="703"/>
        <v>431.7</v>
      </c>
      <c r="AB120" s="245">
        <f t="shared" si="649"/>
        <v>100</v>
      </c>
      <c r="AC120" s="246">
        <f t="shared" ref="AC120:AD120" si="704">AC113</f>
        <v>16.5</v>
      </c>
      <c r="AD120" s="247">
        <f t="shared" si="704"/>
        <v>16.5</v>
      </c>
      <c r="AE120" s="245">
        <f t="shared" si="651"/>
        <v>100</v>
      </c>
      <c r="AF120" s="246">
        <f t="shared" ref="AF120:AG120" si="705">AF113</f>
        <v>699.1</v>
      </c>
      <c r="AG120" s="247">
        <f t="shared" si="705"/>
        <v>699.1</v>
      </c>
      <c r="AH120" s="245">
        <f t="shared" si="653"/>
        <v>100</v>
      </c>
      <c r="AI120" s="246">
        <f t="shared" ref="AI120:AJ120" si="706">AI113</f>
        <v>0</v>
      </c>
      <c r="AJ120" s="247">
        <f t="shared" si="706"/>
        <v>0</v>
      </c>
      <c r="AK120" s="245">
        <f t="shared" si="655"/>
        <v>0</v>
      </c>
      <c r="AL120" s="246">
        <f t="shared" ref="AL120:AM120" si="707">AL113</f>
        <v>0</v>
      </c>
      <c r="AM120" s="247">
        <f t="shared" si="707"/>
        <v>0</v>
      </c>
      <c r="AN120" s="245">
        <f t="shared" si="657"/>
        <v>0</v>
      </c>
      <c r="AO120" s="246">
        <f t="shared" ref="AO120:AP120" si="708">AO113</f>
        <v>2392.4</v>
      </c>
      <c r="AP120" s="247">
        <f t="shared" si="708"/>
        <v>0</v>
      </c>
      <c r="AQ120" s="245">
        <f t="shared" si="659"/>
        <v>0</v>
      </c>
      <c r="AR120" s="351"/>
    </row>
    <row r="121" spans="1:44" ht="20.25" customHeight="1">
      <c r="A121" s="347" t="s">
        <v>342</v>
      </c>
      <c r="B121" s="347"/>
      <c r="C121" s="347"/>
      <c r="D121" s="120" t="s">
        <v>41</v>
      </c>
      <c r="E121" s="244">
        <f>E122+E123+E124</f>
        <v>452.5</v>
      </c>
      <c r="F121" s="244">
        <f t="shared" ref="F121:I121" si="709">F122+F123+F124</f>
        <v>452.5</v>
      </c>
      <c r="G121" s="245">
        <f t="shared" si="661"/>
        <v>100</v>
      </c>
      <c r="H121" s="244">
        <f t="shared" si="709"/>
        <v>0</v>
      </c>
      <c r="I121" s="244">
        <f t="shared" si="709"/>
        <v>0</v>
      </c>
      <c r="J121" s="244">
        <f t="shared" si="662"/>
        <v>0</v>
      </c>
      <c r="K121" s="244">
        <f t="shared" ref="K121:L121" si="710">K122+K123+K124</f>
        <v>0</v>
      </c>
      <c r="L121" s="244">
        <f t="shared" si="710"/>
        <v>0</v>
      </c>
      <c r="M121" s="244">
        <f t="shared" ref="M121:M123" si="711">IF(L121,L121/K121*100,0)</f>
        <v>0</v>
      </c>
      <c r="N121" s="244">
        <f t="shared" ref="N121:O121" si="712">N122+N123+N124</f>
        <v>0</v>
      </c>
      <c r="O121" s="244">
        <f t="shared" si="712"/>
        <v>0</v>
      </c>
      <c r="P121" s="244">
        <f t="shared" ref="P121:P123" si="713">IF(O121,O121/N121*100,0)</f>
        <v>0</v>
      </c>
      <c r="Q121" s="244">
        <f t="shared" ref="Q121:R121" si="714">Q122+Q123+Q124</f>
        <v>0</v>
      </c>
      <c r="R121" s="244">
        <f t="shared" si="714"/>
        <v>0</v>
      </c>
      <c r="S121" s="244">
        <f t="shared" ref="S121:S123" si="715">IF(R121,R121/Q121*100,0)</f>
        <v>0</v>
      </c>
      <c r="T121" s="244">
        <f t="shared" ref="T121:U121" si="716">T122+T123+T124</f>
        <v>452.5</v>
      </c>
      <c r="U121" s="244">
        <f t="shared" si="716"/>
        <v>452.5</v>
      </c>
      <c r="V121" s="244">
        <f t="shared" ref="V121:V123" si="717">IF(U121,U121/T121*100,0)</f>
        <v>100</v>
      </c>
      <c r="W121" s="244">
        <f t="shared" ref="W121:X121" si="718">W122+W123+W124</f>
        <v>0</v>
      </c>
      <c r="X121" s="244">
        <f t="shared" si="718"/>
        <v>0</v>
      </c>
      <c r="Y121" s="244">
        <f t="shared" ref="Y121:Y123" si="719">IF(X121,X121/W121*100,0)</f>
        <v>0</v>
      </c>
      <c r="Z121" s="244">
        <f t="shared" ref="Z121:AA121" si="720">Z122+Z123+Z124</f>
        <v>0</v>
      </c>
      <c r="AA121" s="244">
        <f t="shared" si="720"/>
        <v>0</v>
      </c>
      <c r="AB121" s="244">
        <f t="shared" ref="AB121:AB123" si="721">IF(AA121,AA121/Z121*100,0)</f>
        <v>0</v>
      </c>
      <c r="AC121" s="244">
        <f t="shared" ref="AC121:AD121" si="722">AC122+AC123+AC124</f>
        <v>0</v>
      </c>
      <c r="AD121" s="244">
        <f t="shared" si="722"/>
        <v>0</v>
      </c>
      <c r="AE121" s="244">
        <f t="shared" ref="AE121:AE123" si="723">IF(AD121,AD121/AC121*100,0)</f>
        <v>0</v>
      </c>
      <c r="AF121" s="244">
        <f t="shared" ref="AF121:AG121" si="724">AF122+AF123+AF124</f>
        <v>0</v>
      </c>
      <c r="AG121" s="244">
        <f t="shared" si="724"/>
        <v>0</v>
      </c>
      <c r="AH121" s="244">
        <f t="shared" ref="AH121:AH123" si="725">IF(AG121,AG121/AF121*100,0)</f>
        <v>0</v>
      </c>
      <c r="AI121" s="244">
        <f t="shared" ref="AI121:AJ121" si="726">AI122+AI123+AI124</f>
        <v>0</v>
      </c>
      <c r="AJ121" s="244">
        <f t="shared" si="726"/>
        <v>0</v>
      </c>
      <c r="AK121" s="244">
        <f t="shared" ref="AK121:AK123" si="727">IF(AJ121,AJ121/AI121*100,0)</f>
        <v>0</v>
      </c>
      <c r="AL121" s="244">
        <f t="shared" ref="AL121:AM121" si="728">AL122+AL123+AL124</f>
        <v>0</v>
      </c>
      <c r="AM121" s="244">
        <f t="shared" si="728"/>
        <v>0</v>
      </c>
      <c r="AN121" s="244">
        <f t="shared" ref="AN121:AN123" si="729">IF(AM121,AM121/AL121*100,0)</f>
        <v>0</v>
      </c>
      <c r="AO121" s="244">
        <f t="shared" ref="AO121:AP121" si="730">AO122+AO123+AO124</f>
        <v>0</v>
      </c>
      <c r="AP121" s="244">
        <f t="shared" si="730"/>
        <v>0</v>
      </c>
      <c r="AQ121" s="244">
        <f t="shared" ref="AQ121:AQ123" si="731">IF(AP121,AP121/AO121*100,0)</f>
        <v>0</v>
      </c>
      <c r="AR121" s="351"/>
    </row>
    <row r="122" spans="1:44" ht="31.5">
      <c r="A122" s="347"/>
      <c r="B122" s="347"/>
      <c r="C122" s="347"/>
      <c r="D122" s="173" t="s">
        <v>37</v>
      </c>
      <c r="E122" s="245">
        <f t="shared" ref="E122" si="732">H122+K122+N122+Q122+T122+W122+Z122+AC122+AF122+AI122+AL122+AO122</f>
        <v>150</v>
      </c>
      <c r="F122" s="245">
        <f t="shared" ref="F122" si="733">I122+L122+O122+R122+U122+X122+AA122+AD122+AG122+AJ122+AM122+AP122</f>
        <v>150</v>
      </c>
      <c r="G122" s="245">
        <f t="shared" si="661"/>
        <v>100</v>
      </c>
      <c r="H122" s="246">
        <f>H57</f>
        <v>0</v>
      </c>
      <c r="I122" s="247">
        <f>I57</f>
        <v>0</v>
      </c>
      <c r="J122" s="245">
        <f t="shared" si="662"/>
        <v>0</v>
      </c>
      <c r="K122" s="246">
        <f t="shared" ref="K122:L122" si="734">K57</f>
        <v>0</v>
      </c>
      <c r="L122" s="247">
        <f t="shared" si="734"/>
        <v>0</v>
      </c>
      <c r="M122" s="245">
        <f t="shared" si="711"/>
        <v>0</v>
      </c>
      <c r="N122" s="246">
        <f t="shared" ref="N122:O122" si="735">N57</f>
        <v>0</v>
      </c>
      <c r="O122" s="247">
        <f t="shared" si="735"/>
        <v>0</v>
      </c>
      <c r="P122" s="245">
        <f t="shared" si="713"/>
        <v>0</v>
      </c>
      <c r="Q122" s="246">
        <f t="shared" ref="Q122:R122" si="736">Q57</f>
        <v>0</v>
      </c>
      <c r="R122" s="247">
        <f t="shared" si="736"/>
        <v>0</v>
      </c>
      <c r="S122" s="245">
        <f t="shared" si="715"/>
        <v>0</v>
      </c>
      <c r="T122" s="246">
        <f t="shared" ref="T122:U122" si="737">T57</f>
        <v>150</v>
      </c>
      <c r="U122" s="247">
        <f t="shared" si="737"/>
        <v>150</v>
      </c>
      <c r="V122" s="245">
        <f t="shared" si="717"/>
        <v>100</v>
      </c>
      <c r="W122" s="246">
        <f t="shared" ref="W122:X122" si="738">W57</f>
        <v>0</v>
      </c>
      <c r="X122" s="247">
        <f t="shared" si="738"/>
        <v>0</v>
      </c>
      <c r="Y122" s="245">
        <f t="shared" si="719"/>
        <v>0</v>
      </c>
      <c r="Z122" s="246">
        <f t="shared" ref="Z122:AA122" si="739">Z57</f>
        <v>0</v>
      </c>
      <c r="AA122" s="247">
        <f t="shared" si="739"/>
        <v>0</v>
      </c>
      <c r="AB122" s="245">
        <f t="shared" si="721"/>
        <v>0</v>
      </c>
      <c r="AC122" s="246">
        <f t="shared" ref="AC122:AD122" si="740">AC57</f>
        <v>0</v>
      </c>
      <c r="AD122" s="247">
        <f t="shared" si="740"/>
        <v>0</v>
      </c>
      <c r="AE122" s="245">
        <f t="shared" si="723"/>
        <v>0</v>
      </c>
      <c r="AF122" s="246">
        <f t="shared" ref="AF122:AG122" si="741">AF57</f>
        <v>0</v>
      </c>
      <c r="AG122" s="247">
        <f t="shared" si="741"/>
        <v>0</v>
      </c>
      <c r="AH122" s="245">
        <f t="shared" si="725"/>
        <v>0</v>
      </c>
      <c r="AI122" s="246">
        <f t="shared" ref="AI122:AJ122" si="742">AI57</f>
        <v>0</v>
      </c>
      <c r="AJ122" s="247">
        <f t="shared" si="742"/>
        <v>0</v>
      </c>
      <c r="AK122" s="245">
        <f t="shared" si="727"/>
        <v>0</v>
      </c>
      <c r="AL122" s="246">
        <f t="shared" ref="AL122:AM122" si="743">AL57</f>
        <v>0</v>
      </c>
      <c r="AM122" s="247">
        <f t="shared" si="743"/>
        <v>0</v>
      </c>
      <c r="AN122" s="245">
        <f t="shared" si="729"/>
        <v>0</v>
      </c>
      <c r="AO122" s="246">
        <f t="shared" ref="AO122:AP122" si="744">AO57</f>
        <v>0</v>
      </c>
      <c r="AP122" s="247">
        <f t="shared" si="744"/>
        <v>0</v>
      </c>
      <c r="AQ122" s="245">
        <f t="shared" si="731"/>
        <v>0</v>
      </c>
      <c r="AR122" s="351"/>
    </row>
    <row r="123" spans="1:44" ht="33.75" customHeight="1">
      <c r="A123" s="347"/>
      <c r="B123" s="347"/>
      <c r="C123" s="347"/>
      <c r="D123" s="173" t="s">
        <v>2</v>
      </c>
      <c r="E123" s="245">
        <f t="shared" ref="E123:E124" si="745">H123+K123+N123+Q123+T123+W123+Z123+AC123+AF123+AI123+AL123+AO123</f>
        <v>234.6</v>
      </c>
      <c r="F123" s="245">
        <f t="shared" ref="F123:F124" si="746">I123+L123+O123+R123+U123+X123+AA123+AD123+AG123+AJ123+AM123+AP123</f>
        <v>234.6</v>
      </c>
      <c r="G123" s="245">
        <f t="shared" si="661"/>
        <v>100</v>
      </c>
      <c r="H123" s="246">
        <f>H58</f>
        <v>0</v>
      </c>
      <c r="I123" s="247">
        <f>I58</f>
        <v>0</v>
      </c>
      <c r="J123" s="245">
        <f t="shared" si="662"/>
        <v>0</v>
      </c>
      <c r="K123" s="246">
        <f t="shared" ref="K123:L123" si="747">K58</f>
        <v>0</v>
      </c>
      <c r="L123" s="247">
        <f t="shared" si="747"/>
        <v>0</v>
      </c>
      <c r="M123" s="245">
        <f t="shared" si="711"/>
        <v>0</v>
      </c>
      <c r="N123" s="246">
        <f t="shared" ref="N123:O123" si="748">N58</f>
        <v>0</v>
      </c>
      <c r="O123" s="247">
        <f t="shared" si="748"/>
        <v>0</v>
      </c>
      <c r="P123" s="245">
        <f t="shared" si="713"/>
        <v>0</v>
      </c>
      <c r="Q123" s="246">
        <f t="shared" ref="Q123:R123" si="749">Q58</f>
        <v>0</v>
      </c>
      <c r="R123" s="247">
        <f t="shared" si="749"/>
        <v>0</v>
      </c>
      <c r="S123" s="245">
        <f t="shared" si="715"/>
        <v>0</v>
      </c>
      <c r="T123" s="246">
        <f t="shared" ref="T123:U123" si="750">T58</f>
        <v>234.6</v>
      </c>
      <c r="U123" s="247">
        <f t="shared" si="750"/>
        <v>234.6</v>
      </c>
      <c r="V123" s="245">
        <f t="shared" si="717"/>
        <v>100</v>
      </c>
      <c r="W123" s="246">
        <f t="shared" ref="W123:X123" si="751">W58</f>
        <v>0</v>
      </c>
      <c r="X123" s="247">
        <f t="shared" si="751"/>
        <v>0</v>
      </c>
      <c r="Y123" s="245">
        <f t="shared" si="719"/>
        <v>0</v>
      </c>
      <c r="Z123" s="246">
        <f t="shared" ref="Z123:AA123" si="752">Z58</f>
        <v>0</v>
      </c>
      <c r="AA123" s="247">
        <f t="shared" si="752"/>
        <v>0</v>
      </c>
      <c r="AB123" s="245">
        <f t="shared" si="721"/>
        <v>0</v>
      </c>
      <c r="AC123" s="246">
        <f t="shared" ref="AC123:AD123" si="753">AC58</f>
        <v>0</v>
      </c>
      <c r="AD123" s="247">
        <f t="shared" si="753"/>
        <v>0</v>
      </c>
      <c r="AE123" s="245">
        <f t="shared" si="723"/>
        <v>0</v>
      </c>
      <c r="AF123" s="246">
        <f t="shared" ref="AF123:AG123" si="754">AF58</f>
        <v>0</v>
      </c>
      <c r="AG123" s="247">
        <f t="shared" si="754"/>
        <v>0</v>
      </c>
      <c r="AH123" s="245">
        <f t="shared" si="725"/>
        <v>0</v>
      </c>
      <c r="AI123" s="246">
        <f t="shared" ref="AI123:AJ123" si="755">AI58</f>
        <v>0</v>
      </c>
      <c r="AJ123" s="247">
        <f t="shared" si="755"/>
        <v>0</v>
      </c>
      <c r="AK123" s="245">
        <f t="shared" si="727"/>
        <v>0</v>
      </c>
      <c r="AL123" s="246">
        <f t="shared" ref="AL123:AM123" si="756">AL58</f>
        <v>0</v>
      </c>
      <c r="AM123" s="247">
        <f t="shared" si="756"/>
        <v>0</v>
      </c>
      <c r="AN123" s="245">
        <f t="shared" si="729"/>
        <v>0</v>
      </c>
      <c r="AO123" s="246">
        <f t="shared" ref="AO123:AP123" si="757">AO58</f>
        <v>0</v>
      </c>
      <c r="AP123" s="247">
        <f t="shared" si="757"/>
        <v>0</v>
      </c>
      <c r="AQ123" s="245">
        <f t="shared" si="731"/>
        <v>0</v>
      </c>
      <c r="AR123" s="351"/>
    </row>
    <row r="124" spans="1:44" ht="20.25" customHeight="1">
      <c r="A124" s="347"/>
      <c r="B124" s="347"/>
      <c r="C124" s="347"/>
      <c r="D124" s="174" t="s">
        <v>344</v>
      </c>
      <c r="E124" s="245">
        <f t="shared" si="745"/>
        <v>67.900000000000006</v>
      </c>
      <c r="F124" s="245">
        <f t="shared" si="746"/>
        <v>67.900000000000006</v>
      </c>
      <c r="G124" s="245">
        <f t="shared" si="661"/>
        <v>100</v>
      </c>
      <c r="H124" s="246">
        <f t="shared" ref="H124:I124" si="758">H59</f>
        <v>0</v>
      </c>
      <c r="I124" s="247">
        <f t="shared" si="758"/>
        <v>0</v>
      </c>
      <c r="J124" s="245">
        <f t="shared" si="662"/>
        <v>0</v>
      </c>
      <c r="K124" s="246">
        <f t="shared" ref="K124:L124" si="759">K59</f>
        <v>0</v>
      </c>
      <c r="L124" s="247">
        <f t="shared" si="759"/>
        <v>0</v>
      </c>
      <c r="M124" s="245"/>
      <c r="N124" s="246">
        <f t="shared" ref="N124:O124" si="760">N59</f>
        <v>0</v>
      </c>
      <c r="O124" s="247">
        <f t="shared" si="760"/>
        <v>0</v>
      </c>
      <c r="P124" s="245"/>
      <c r="Q124" s="246">
        <f t="shared" ref="Q124:R124" si="761">Q59</f>
        <v>0</v>
      </c>
      <c r="R124" s="247">
        <f t="shared" si="761"/>
        <v>0</v>
      </c>
      <c r="S124" s="245"/>
      <c r="T124" s="246">
        <f t="shared" ref="T124:U124" si="762">T59</f>
        <v>67.900000000000006</v>
      </c>
      <c r="U124" s="247">
        <f t="shared" si="762"/>
        <v>67.900000000000006</v>
      </c>
      <c r="V124" s="245"/>
      <c r="W124" s="246">
        <f t="shared" ref="W124:X124" si="763">W59</f>
        <v>0</v>
      </c>
      <c r="X124" s="247">
        <f t="shared" si="763"/>
        <v>0</v>
      </c>
      <c r="Y124" s="245"/>
      <c r="Z124" s="246">
        <f t="shared" ref="Z124:AA124" si="764">Z59</f>
        <v>0</v>
      </c>
      <c r="AA124" s="247">
        <f t="shared" si="764"/>
        <v>0</v>
      </c>
      <c r="AB124" s="245"/>
      <c r="AC124" s="246">
        <f t="shared" ref="AC124:AD124" si="765">AC59</f>
        <v>0</v>
      </c>
      <c r="AD124" s="247">
        <f t="shared" si="765"/>
        <v>0</v>
      </c>
      <c r="AE124" s="245"/>
      <c r="AF124" s="246">
        <f t="shared" ref="AF124:AG124" si="766">AF59</f>
        <v>0</v>
      </c>
      <c r="AG124" s="247">
        <f t="shared" si="766"/>
        <v>0</v>
      </c>
      <c r="AH124" s="245"/>
      <c r="AI124" s="246">
        <f t="shared" ref="AI124:AJ124" si="767">AI59</f>
        <v>0</v>
      </c>
      <c r="AJ124" s="247">
        <f t="shared" si="767"/>
        <v>0</v>
      </c>
      <c r="AK124" s="245"/>
      <c r="AL124" s="246">
        <f t="shared" ref="AL124:AM124" si="768">AL59</f>
        <v>0</v>
      </c>
      <c r="AM124" s="247">
        <f t="shared" si="768"/>
        <v>0</v>
      </c>
      <c r="AN124" s="245"/>
      <c r="AO124" s="246">
        <f t="shared" ref="AO124:AP124" si="769">AO59</f>
        <v>0</v>
      </c>
      <c r="AP124" s="247">
        <f t="shared" si="769"/>
        <v>0</v>
      </c>
      <c r="AQ124" s="245"/>
      <c r="AR124" s="351"/>
    </row>
    <row r="125" spans="1:44" ht="21" customHeight="1">
      <c r="A125" s="347" t="s">
        <v>343</v>
      </c>
      <c r="B125" s="347"/>
      <c r="C125" s="347"/>
      <c r="D125" s="120" t="s">
        <v>41</v>
      </c>
      <c r="E125" s="244">
        <f>E126+E127+E128</f>
        <v>482.70000000000005</v>
      </c>
      <c r="F125" s="244">
        <f t="shared" ref="F125:I125" si="770">F126+F127+F128</f>
        <v>482.70000000000005</v>
      </c>
      <c r="G125" s="245">
        <f t="shared" si="661"/>
        <v>100</v>
      </c>
      <c r="H125" s="244">
        <f>H126+H127+H128</f>
        <v>0</v>
      </c>
      <c r="I125" s="244">
        <f t="shared" si="770"/>
        <v>0</v>
      </c>
      <c r="J125" s="244">
        <f t="shared" si="662"/>
        <v>0</v>
      </c>
      <c r="K125" s="244">
        <f t="shared" ref="K125:L125" si="771">K126+K127+K128</f>
        <v>0</v>
      </c>
      <c r="L125" s="244">
        <f t="shared" si="771"/>
        <v>0</v>
      </c>
      <c r="M125" s="244">
        <f t="shared" ref="M125:M128" si="772">IF(L125,L125/K125*100,0)</f>
        <v>0</v>
      </c>
      <c r="N125" s="244">
        <f t="shared" ref="N125:O125" si="773">N126+N127+N128</f>
        <v>0</v>
      </c>
      <c r="O125" s="244">
        <f t="shared" si="773"/>
        <v>0</v>
      </c>
      <c r="P125" s="244">
        <f t="shared" ref="P125:P128" si="774">IF(O125,O125/N125*100,0)</f>
        <v>0</v>
      </c>
      <c r="Q125" s="244">
        <f t="shared" ref="Q125:R125" si="775">Q126+Q127+Q128</f>
        <v>0</v>
      </c>
      <c r="R125" s="244">
        <f t="shared" si="775"/>
        <v>0</v>
      </c>
      <c r="S125" s="244">
        <f t="shared" ref="S125:S128" si="776">IF(R125,R125/Q125*100,0)</f>
        <v>0</v>
      </c>
      <c r="T125" s="244">
        <f t="shared" ref="T125:U125" si="777">T126+T127+T128</f>
        <v>482.70000000000005</v>
      </c>
      <c r="U125" s="244">
        <f t="shared" si="777"/>
        <v>482.70000000000005</v>
      </c>
      <c r="V125" s="244">
        <f t="shared" ref="V125:V128" si="778">IF(U125,U125/T125*100,0)</f>
        <v>100</v>
      </c>
      <c r="W125" s="244">
        <f t="shared" ref="W125:X125" si="779">W126+W127+W128</f>
        <v>0</v>
      </c>
      <c r="X125" s="244">
        <f t="shared" si="779"/>
        <v>0</v>
      </c>
      <c r="Y125" s="244">
        <f t="shared" ref="Y125:Y128" si="780">IF(X125,X125/W125*100,0)</f>
        <v>0</v>
      </c>
      <c r="Z125" s="244">
        <f t="shared" ref="Z125:AA125" si="781">Z126+Z127+Z128</f>
        <v>0</v>
      </c>
      <c r="AA125" s="244">
        <f t="shared" si="781"/>
        <v>0</v>
      </c>
      <c r="AB125" s="244">
        <f t="shared" ref="AB125:AB128" si="782">IF(AA125,AA125/Z125*100,0)</f>
        <v>0</v>
      </c>
      <c r="AC125" s="244">
        <f t="shared" ref="AC125:AD125" si="783">AC126+AC127+AC128</f>
        <v>0</v>
      </c>
      <c r="AD125" s="244">
        <f t="shared" si="783"/>
        <v>0</v>
      </c>
      <c r="AE125" s="244">
        <f t="shared" ref="AE125:AE128" si="784">IF(AD125,AD125/AC125*100,0)</f>
        <v>0</v>
      </c>
      <c r="AF125" s="244">
        <f t="shared" ref="AF125:AG125" si="785">AF126+AF127+AF128</f>
        <v>0</v>
      </c>
      <c r="AG125" s="244">
        <f t="shared" si="785"/>
        <v>0</v>
      </c>
      <c r="AH125" s="244">
        <f t="shared" ref="AH125:AH128" si="786">IF(AG125,AG125/AF125*100,0)</f>
        <v>0</v>
      </c>
      <c r="AI125" s="244">
        <f t="shared" ref="AI125:AJ125" si="787">AI126+AI127+AI128</f>
        <v>0</v>
      </c>
      <c r="AJ125" s="244">
        <f t="shared" si="787"/>
        <v>0</v>
      </c>
      <c r="AK125" s="244">
        <f t="shared" ref="AK125:AK128" si="788">IF(AJ125,AJ125/AI125*100,0)</f>
        <v>0</v>
      </c>
      <c r="AL125" s="244">
        <f t="shared" ref="AL125:AM125" si="789">AL126+AL127+AL128</f>
        <v>0</v>
      </c>
      <c r="AM125" s="244">
        <f t="shared" si="789"/>
        <v>0</v>
      </c>
      <c r="AN125" s="244">
        <f t="shared" ref="AN125:AN128" si="790">IF(AM125,AM125/AL125*100,0)</f>
        <v>0</v>
      </c>
      <c r="AO125" s="244">
        <f t="shared" ref="AO125:AP125" si="791">AO126+AO127+AO128</f>
        <v>0</v>
      </c>
      <c r="AP125" s="244">
        <f t="shared" si="791"/>
        <v>0</v>
      </c>
      <c r="AQ125" s="244">
        <f t="shared" ref="AQ125:AQ128" si="792">IF(AP125,AP125/AO125*100,0)</f>
        <v>0</v>
      </c>
      <c r="AR125" s="351"/>
    </row>
    <row r="126" spans="1:44" ht="35.25" customHeight="1">
      <c r="A126" s="347"/>
      <c r="B126" s="347"/>
      <c r="C126" s="347"/>
      <c r="D126" s="173" t="s">
        <v>37</v>
      </c>
      <c r="E126" s="245">
        <f t="shared" ref="E126" si="793">H126+K126+N126+Q126+T126+W126+Z126+AC126+AF126+AI126+AL126+AO126</f>
        <v>160</v>
      </c>
      <c r="F126" s="245">
        <f t="shared" ref="F126" si="794">I126+L126+O126+R126+U126+X126+AA126+AD126+AG126+AJ126+AM126+AP126</f>
        <v>160</v>
      </c>
      <c r="G126" s="245">
        <f t="shared" si="661"/>
        <v>100</v>
      </c>
      <c r="H126" s="246">
        <f>H61</f>
        <v>0</v>
      </c>
      <c r="I126" s="247">
        <f>I61</f>
        <v>0</v>
      </c>
      <c r="J126" s="245">
        <f t="shared" si="662"/>
        <v>0</v>
      </c>
      <c r="K126" s="246">
        <f t="shared" ref="K126:L126" si="795">K61</f>
        <v>0</v>
      </c>
      <c r="L126" s="247">
        <f t="shared" si="795"/>
        <v>0</v>
      </c>
      <c r="M126" s="245">
        <f t="shared" si="772"/>
        <v>0</v>
      </c>
      <c r="N126" s="246">
        <f t="shared" ref="N126:O126" si="796">N61</f>
        <v>0</v>
      </c>
      <c r="O126" s="247">
        <f t="shared" si="796"/>
        <v>0</v>
      </c>
      <c r="P126" s="245">
        <f t="shared" si="774"/>
        <v>0</v>
      </c>
      <c r="Q126" s="246">
        <f t="shared" ref="Q126:R126" si="797">Q61</f>
        <v>0</v>
      </c>
      <c r="R126" s="247">
        <f t="shared" si="797"/>
        <v>0</v>
      </c>
      <c r="S126" s="245">
        <f t="shared" si="776"/>
        <v>0</v>
      </c>
      <c r="T126" s="246">
        <f t="shared" ref="T126:U126" si="798">T61</f>
        <v>160</v>
      </c>
      <c r="U126" s="247">
        <f t="shared" si="798"/>
        <v>160</v>
      </c>
      <c r="V126" s="245">
        <f t="shared" si="778"/>
        <v>100</v>
      </c>
      <c r="W126" s="246">
        <f t="shared" ref="W126:X126" si="799">W61</f>
        <v>0</v>
      </c>
      <c r="X126" s="247">
        <f t="shared" si="799"/>
        <v>0</v>
      </c>
      <c r="Y126" s="245">
        <f t="shared" si="780"/>
        <v>0</v>
      </c>
      <c r="Z126" s="246">
        <f t="shared" ref="Z126:AA126" si="800">Z61</f>
        <v>0</v>
      </c>
      <c r="AA126" s="247">
        <f t="shared" si="800"/>
        <v>0</v>
      </c>
      <c r="AB126" s="245">
        <f t="shared" si="782"/>
        <v>0</v>
      </c>
      <c r="AC126" s="246">
        <f t="shared" ref="AC126:AD126" si="801">AC61</f>
        <v>0</v>
      </c>
      <c r="AD126" s="247">
        <f t="shared" si="801"/>
        <v>0</v>
      </c>
      <c r="AE126" s="245">
        <f t="shared" si="784"/>
        <v>0</v>
      </c>
      <c r="AF126" s="246">
        <f t="shared" ref="AF126:AG126" si="802">AF61</f>
        <v>0</v>
      </c>
      <c r="AG126" s="247">
        <f t="shared" si="802"/>
        <v>0</v>
      </c>
      <c r="AH126" s="245">
        <f t="shared" si="786"/>
        <v>0</v>
      </c>
      <c r="AI126" s="246">
        <f t="shared" ref="AI126:AJ126" si="803">AI61</f>
        <v>0</v>
      </c>
      <c r="AJ126" s="247">
        <f t="shared" si="803"/>
        <v>0</v>
      </c>
      <c r="AK126" s="245">
        <f t="shared" si="788"/>
        <v>0</v>
      </c>
      <c r="AL126" s="246">
        <f t="shared" ref="AL126:AM126" si="804">AL61</f>
        <v>0</v>
      </c>
      <c r="AM126" s="247">
        <f t="shared" si="804"/>
        <v>0</v>
      </c>
      <c r="AN126" s="245">
        <f t="shared" si="790"/>
        <v>0</v>
      </c>
      <c r="AO126" s="246">
        <f t="shared" ref="AO126:AP126" si="805">AO61</f>
        <v>0</v>
      </c>
      <c r="AP126" s="247">
        <f t="shared" si="805"/>
        <v>0</v>
      </c>
      <c r="AQ126" s="245">
        <f t="shared" si="792"/>
        <v>0</v>
      </c>
      <c r="AR126" s="351"/>
    </row>
    <row r="127" spans="1:44" ht="31.15" customHeight="1">
      <c r="A127" s="347"/>
      <c r="B127" s="347"/>
      <c r="C127" s="347"/>
      <c r="D127" s="173" t="s">
        <v>2</v>
      </c>
      <c r="E127" s="245">
        <f t="shared" ref="E127:E128" si="806">H127+K127+N127+Q127+T127+W127+Z127+AC127+AF127+AI127+AL127+AO127</f>
        <v>250.3</v>
      </c>
      <c r="F127" s="245">
        <f t="shared" ref="F127:F128" si="807">I127+L127+O127+R127+U127+X127+AA127+AD127+AG127+AJ127+AM127+AP127</f>
        <v>250.3</v>
      </c>
      <c r="G127" s="245">
        <f t="shared" si="661"/>
        <v>100</v>
      </c>
      <c r="H127" s="246">
        <f t="shared" ref="H127:I128" si="808">H62</f>
        <v>0</v>
      </c>
      <c r="I127" s="247">
        <f t="shared" si="808"/>
        <v>0</v>
      </c>
      <c r="J127" s="245">
        <f t="shared" si="662"/>
        <v>0</v>
      </c>
      <c r="K127" s="246">
        <f t="shared" ref="K127:L127" si="809">K62</f>
        <v>0</v>
      </c>
      <c r="L127" s="247">
        <f t="shared" si="809"/>
        <v>0</v>
      </c>
      <c r="M127" s="245">
        <f t="shared" si="772"/>
        <v>0</v>
      </c>
      <c r="N127" s="246">
        <f t="shared" ref="N127:O127" si="810">N62</f>
        <v>0</v>
      </c>
      <c r="O127" s="247">
        <f t="shared" si="810"/>
        <v>0</v>
      </c>
      <c r="P127" s="245">
        <f t="shared" si="774"/>
        <v>0</v>
      </c>
      <c r="Q127" s="246">
        <f t="shared" ref="Q127:R127" si="811">Q62</f>
        <v>0</v>
      </c>
      <c r="R127" s="247">
        <f t="shared" si="811"/>
        <v>0</v>
      </c>
      <c r="S127" s="245">
        <f t="shared" si="776"/>
        <v>0</v>
      </c>
      <c r="T127" s="246">
        <f t="shared" ref="T127:U127" si="812">T62</f>
        <v>250.3</v>
      </c>
      <c r="U127" s="247">
        <f t="shared" si="812"/>
        <v>250.3</v>
      </c>
      <c r="V127" s="245">
        <f t="shared" si="778"/>
        <v>100</v>
      </c>
      <c r="W127" s="246">
        <f t="shared" ref="W127:X127" si="813">W62</f>
        <v>0</v>
      </c>
      <c r="X127" s="247">
        <f t="shared" si="813"/>
        <v>0</v>
      </c>
      <c r="Y127" s="245">
        <f t="shared" si="780"/>
        <v>0</v>
      </c>
      <c r="Z127" s="246">
        <f t="shared" ref="Z127:AA127" si="814">Z62</f>
        <v>0</v>
      </c>
      <c r="AA127" s="247">
        <f t="shared" si="814"/>
        <v>0</v>
      </c>
      <c r="AB127" s="245">
        <f t="shared" si="782"/>
        <v>0</v>
      </c>
      <c r="AC127" s="246">
        <f t="shared" ref="AC127:AD127" si="815">AC62</f>
        <v>0</v>
      </c>
      <c r="AD127" s="247">
        <f t="shared" si="815"/>
        <v>0</v>
      </c>
      <c r="AE127" s="245">
        <f t="shared" si="784"/>
        <v>0</v>
      </c>
      <c r="AF127" s="246">
        <f t="shared" ref="AF127:AG127" si="816">AF62</f>
        <v>0</v>
      </c>
      <c r="AG127" s="247">
        <f t="shared" si="816"/>
        <v>0</v>
      </c>
      <c r="AH127" s="245">
        <f t="shared" si="786"/>
        <v>0</v>
      </c>
      <c r="AI127" s="246">
        <f t="shared" ref="AI127:AJ127" si="817">AI62</f>
        <v>0</v>
      </c>
      <c r="AJ127" s="247">
        <f t="shared" si="817"/>
        <v>0</v>
      </c>
      <c r="AK127" s="245">
        <f t="shared" si="788"/>
        <v>0</v>
      </c>
      <c r="AL127" s="246">
        <f t="shared" ref="AL127:AM127" si="818">AL62</f>
        <v>0</v>
      </c>
      <c r="AM127" s="247">
        <f t="shared" si="818"/>
        <v>0</v>
      </c>
      <c r="AN127" s="245">
        <f t="shared" si="790"/>
        <v>0</v>
      </c>
      <c r="AO127" s="246">
        <f t="shared" ref="AO127:AP127" si="819">AO62</f>
        <v>0</v>
      </c>
      <c r="AP127" s="247">
        <f t="shared" si="819"/>
        <v>0</v>
      </c>
      <c r="AQ127" s="245">
        <f t="shared" si="792"/>
        <v>0</v>
      </c>
      <c r="AR127" s="351"/>
    </row>
    <row r="128" spans="1:44" ht="24.75" customHeight="1">
      <c r="A128" s="347"/>
      <c r="B128" s="347"/>
      <c r="C128" s="347"/>
      <c r="D128" s="174" t="s">
        <v>344</v>
      </c>
      <c r="E128" s="245">
        <f t="shared" si="806"/>
        <v>72.400000000000006</v>
      </c>
      <c r="F128" s="245">
        <f t="shared" si="807"/>
        <v>72.400000000000006</v>
      </c>
      <c r="G128" s="245">
        <f t="shared" si="661"/>
        <v>100</v>
      </c>
      <c r="H128" s="246">
        <f t="shared" si="808"/>
        <v>0</v>
      </c>
      <c r="I128" s="247">
        <f t="shared" si="808"/>
        <v>0</v>
      </c>
      <c r="J128" s="245">
        <f t="shared" si="662"/>
        <v>0</v>
      </c>
      <c r="K128" s="246">
        <f t="shared" ref="K128:L128" si="820">K63</f>
        <v>0</v>
      </c>
      <c r="L128" s="247">
        <f t="shared" si="820"/>
        <v>0</v>
      </c>
      <c r="M128" s="245">
        <f t="shared" si="772"/>
        <v>0</v>
      </c>
      <c r="N128" s="246">
        <f t="shared" ref="N128:O128" si="821">N63</f>
        <v>0</v>
      </c>
      <c r="O128" s="247">
        <f t="shared" si="821"/>
        <v>0</v>
      </c>
      <c r="P128" s="245">
        <f t="shared" si="774"/>
        <v>0</v>
      </c>
      <c r="Q128" s="246">
        <f t="shared" ref="Q128:R128" si="822">Q63</f>
        <v>0</v>
      </c>
      <c r="R128" s="247">
        <f t="shared" si="822"/>
        <v>0</v>
      </c>
      <c r="S128" s="245">
        <f t="shared" si="776"/>
        <v>0</v>
      </c>
      <c r="T128" s="246">
        <f t="shared" ref="T128:U128" si="823">T63</f>
        <v>72.400000000000006</v>
      </c>
      <c r="U128" s="247">
        <f t="shared" si="823"/>
        <v>72.400000000000006</v>
      </c>
      <c r="V128" s="245">
        <f t="shared" si="778"/>
        <v>100</v>
      </c>
      <c r="W128" s="246">
        <f t="shared" ref="W128:X128" si="824">W63</f>
        <v>0</v>
      </c>
      <c r="X128" s="247">
        <f t="shared" si="824"/>
        <v>0</v>
      </c>
      <c r="Y128" s="245">
        <f t="shared" si="780"/>
        <v>0</v>
      </c>
      <c r="Z128" s="246">
        <f t="shared" ref="Z128:AA128" si="825">Z63</f>
        <v>0</v>
      </c>
      <c r="AA128" s="247">
        <f t="shared" si="825"/>
        <v>0</v>
      </c>
      <c r="AB128" s="245">
        <f t="shared" si="782"/>
        <v>0</v>
      </c>
      <c r="AC128" s="246">
        <f t="shared" ref="AC128:AD128" si="826">AC63</f>
        <v>0</v>
      </c>
      <c r="AD128" s="247">
        <f t="shared" si="826"/>
        <v>0</v>
      </c>
      <c r="AE128" s="245">
        <f t="shared" si="784"/>
        <v>0</v>
      </c>
      <c r="AF128" s="246">
        <f t="shared" ref="AF128:AG128" si="827">AF63</f>
        <v>0</v>
      </c>
      <c r="AG128" s="247">
        <f t="shared" si="827"/>
        <v>0</v>
      </c>
      <c r="AH128" s="245">
        <f t="shared" si="786"/>
        <v>0</v>
      </c>
      <c r="AI128" s="246">
        <f t="shared" ref="AI128:AJ128" si="828">AI63</f>
        <v>0</v>
      </c>
      <c r="AJ128" s="247">
        <f t="shared" si="828"/>
        <v>0</v>
      </c>
      <c r="AK128" s="245">
        <f t="shared" si="788"/>
        <v>0</v>
      </c>
      <c r="AL128" s="246">
        <f t="shared" ref="AL128:AM128" si="829">AL63</f>
        <v>0</v>
      </c>
      <c r="AM128" s="247">
        <f t="shared" si="829"/>
        <v>0</v>
      </c>
      <c r="AN128" s="245">
        <f t="shared" si="790"/>
        <v>0</v>
      </c>
      <c r="AO128" s="246">
        <f t="shared" ref="AO128:AP128" si="830">AO63</f>
        <v>0</v>
      </c>
      <c r="AP128" s="247">
        <f t="shared" si="830"/>
        <v>0</v>
      </c>
      <c r="AQ128" s="245">
        <f t="shared" si="792"/>
        <v>0</v>
      </c>
      <c r="AR128" s="351"/>
    </row>
    <row r="129" spans="1:44" s="99" customFormat="1" ht="45.2" customHeight="1">
      <c r="A129" s="384" t="s">
        <v>294</v>
      </c>
      <c r="B129" s="385"/>
      <c r="C129" s="385"/>
      <c r="D129" s="385"/>
      <c r="E129" s="385"/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I129" s="385"/>
      <c r="AJ129" s="385"/>
      <c r="AK129" s="385"/>
      <c r="AL129" s="385"/>
      <c r="AM129" s="385"/>
      <c r="AN129" s="385"/>
      <c r="AO129" s="385"/>
      <c r="AP129" s="385"/>
      <c r="AQ129" s="385"/>
      <c r="AR129" s="385"/>
    </row>
    <row r="130" spans="1:44" s="99" customFormat="1" ht="19.7" customHeight="1">
      <c r="A130" s="171"/>
      <c r="B130" s="109"/>
      <c r="C130" s="109"/>
      <c r="D130" s="178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</row>
    <row r="131" spans="1:44" ht="19.7" customHeight="1">
      <c r="A131" s="379" t="s">
        <v>375</v>
      </c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  <c r="M131" s="379"/>
      <c r="N131" s="379"/>
      <c r="O131" s="379"/>
      <c r="P131" s="379"/>
      <c r="Q131" s="379"/>
      <c r="R131" s="379"/>
      <c r="S131" s="379"/>
      <c r="T131" s="379"/>
      <c r="U131" s="379"/>
      <c r="V131" s="379"/>
      <c r="W131" s="379"/>
      <c r="X131" s="379"/>
      <c r="Y131" s="379"/>
      <c r="Z131" s="379"/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  <c r="AM131" s="379"/>
      <c r="AN131" s="379"/>
      <c r="AO131" s="379"/>
      <c r="AP131" s="110"/>
      <c r="AQ131" s="110"/>
    </row>
    <row r="132" spans="1:44" ht="12.6" customHeight="1">
      <c r="A132" s="235"/>
      <c r="B132" s="235"/>
      <c r="C132" s="117"/>
      <c r="D132" s="169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0"/>
      <c r="AQ132" s="110"/>
    </row>
    <row r="133" spans="1:44" ht="16.5" customHeight="1">
      <c r="A133" s="236" t="s">
        <v>376</v>
      </c>
      <c r="B133" s="236"/>
      <c r="C133" s="132"/>
      <c r="D133" s="179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06"/>
      <c r="AQ133" s="106"/>
      <c r="AR133" s="106"/>
    </row>
    <row r="134" spans="1:44" ht="14.45" customHeight="1">
      <c r="A134" s="237"/>
      <c r="B134" s="242"/>
      <c r="C134" s="111"/>
      <c r="D134" s="114"/>
      <c r="E134" s="115"/>
      <c r="F134" s="115"/>
      <c r="G134" s="115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1"/>
      <c r="AJ134" s="111"/>
      <c r="AK134" s="111"/>
      <c r="AL134" s="112"/>
      <c r="AM134" s="112"/>
      <c r="AN134" s="112"/>
      <c r="AO134" s="116"/>
      <c r="AP134" s="95"/>
      <c r="AQ134" s="95"/>
    </row>
    <row r="135" spans="1:44" ht="11.25" customHeight="1">
      <c r="A135" s="237"/>
      <c r="B135" s="242"/>
      <c r="C135" s="111"/>
      <c r="D135" s="114"/>
      <c r="E135" s="115"/>
      <c r="F135" s="115"/>
      <c r="G135" s="115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1"/>
      <c r="AJ135" s="111"/>
      <c r="AK135" s="111"/>
      <c r="AL135" s="112"/>
      <c r="AM135" s="112"/>
      <c r="AN135" s="112"/>
      <c r="AO135" s="116"/>
      <c r="AP135" s="95"/>
      <c r="AQ135" s="95"/>
    </row>
    <row r="136" spans="1:44" ht="18.75">
      <c r="A136" s="377" t="s">
        <v>264</v>
      </c>
      <c r="B136" s="378"/>
      <c r="C136" s="111"/>
      <c r="D136" s="114"/>
      <c r="E136" s="243"/>
      <c r="F136" s="115"/>
      <c r="G136" s="115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1"/>
      <c r="AJ136" s="111"/>
      <c r="AK136" s="111"/>
      <c r="AL136" s="112"/>
      <c r="AM136" s="112"/>
      <c r="AN136" s="112"/>
      <c r="AO136" s="116"/>
      <c r="AP136" s="95"/>
      <c r="AQ136" s="95"/>
    </row>
    <row r="137" spans="1:44" ht="18.75">
      <c r="A137" s="237"/>
      <c r="B137" s="242"/>
      <c r="C137" s="111"/>
      <c r="D137" s="114"/>
      <c r="E137" s="115"/>
      <c r="F137" s="115"/>
      <c r="G137" s="115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1"/>
      <c r="AJ137" s="111"/>
      <c r="AK137" s="111"/>
      <c r="AL137" s="112"/>
      <c r="AM137" s="112"/>
      <c r="AN137" s="112"/>
      <c r="AO137" s="116"/>
      <c r="AP137" s="95"/>
      <c r="AQ137" s="95"/>
    </row>
    <row r="138" spans="1:44" ht="18.75">
      <c r="A138" s="379" t="s">
        <v>377</v>
      </c>
      <c r="B138" s="379"/>
      <c r="C138" s="379"/>
      <c r="D138" s="380"/>
      <c r="E138" s="380"/>
      <c r="F138" s="380"/>
      <c r="G138" s="380"/>
      <c r="H138" s="380"/>
      <c r="I138" s="380"/>
      <c r="J138" s="380"/>
      <c r="K138" s="380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0"/>
      <c r="AQ138" s="110"/>
    </row>
    <row r="141" spans="1:44" ht="18.75">
      <c r="A141" s="238"/>
      <c r="B141" s="242"/>
      <c r="C141" s="111"/>
      <c r="D141" s="114"/>
      <c r="E141" s="115"/>
      <c r="F141" s="115"/>
      <c r="G141" s="115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1"/>
      <c r="AJ141" s="111"/>
      <c r="AK141" s="111"/>
      <c r="AL141" s="112"/>
      <c r="AM141" s="112"/>
      <c r="AN141" s="112"/>
      <c r="AO141" s="116"/>
      <c r="AP141" s="95"/>
      <c r="AQ141" s="95"/>
    </row>
    <row r="142" spans="1:44">
      <c r="A142" s="239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L142" s="101"/>
      <c r="AM142" s="101"/>
      <c r="AN142" s="101"/>
      <c r="AO142" s="95"/>
      <c r="AP142" s="95"/>
      <c r="AQ142" s="95"/>
    </row>
    <row r="143" spans="1:44">
      <c r="A143" s="239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L143" s="101"/>
      <c r="AM143" s="101"/>
      <c r="AN143" s="101"/>
      <c r="AO143" s="95"/>
      <c r="AP143" s="95"/>
      <c r="AQ143" s="95"/>
    </row>
    <row r="144" spans="1:44">
      <c r="A144" s="239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L144" s="101"/>
      <c r="AM144" s="101"/>
      <c r="AN144" s="101"/>
      <c r="AO144" s="95"/>
      <c r="AP144" s="95"/>
      <c r="AQ144" s="95"/>
    </row>
    <row r="145" spans="1:44" ht="14.25" customHeight="1">
      <c r="A145" s="239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L145" s="101"/>
      <c r="AM145" s="101"/>
      <c r="AN145" s="101"/>
      <c r="AO145" s="95"/>
      <c r="AP145" s="95"/>
      <c r="AQ145" s="95"/>
    </row>
    <row r="146" spans="1:44">
      <c r="A146" s="240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L146" s="101"/>
      <c r="AM146" s="101"/>
      <c r="AN146" s="101"/>
      <c r="AO146" s="95"/>
      <c r="AP146" s="95"/>
      <c r="AQ146" s="95"/>
    </row>
    <row r="147" spans="1:44">
      <c r="A147" s="239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L147" s="101"/>
      <c r="AM147" s="101"/>
      <c r="AN147" s="101"/>
      <c r="AO147" s="95"/>
      <c r="AP147" s="95"/>
      <c r="AQ147" s="95"/>
    </row>
    <row r="148" spans="1:44">
      <c r="A148" s="239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L148" s="101"/>
      <c r="AM148" s="101"/>
      <c r="AN148" s="101"/>
      <c r="AO148" s="95"/>
      <c r="AP148" s="95"/>
      <c r="AQ148" s="95"/>
    </row>
    <row r="149" spans="1:44">
      <c r="A149" s="239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L149" s="101"/>
      <c r="AM149" s="101"/>
      <c r="AN149" s="101"/>
      <c r="AO149" s="95"/>
      <c r="AP149" s="95"/>
      <c r="AQ149" s="95"/>
    </row>
    <row r="150" spans="1:44">
      <c r="A150" s="239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L150" s="101"/>
      <c r="AM150" s="101"/>
      <c r="AN150" s="101"/>
      <c r="AO150" s="95"/>
      <c r="AP150" s="95"/>
      <c r="AQ150" s="95"/>
    </row>
    <row r="151" spans="1:44" ht="12.75" customHeight="1">
      <c r="A151" s="239"/>
    </row>
    <row r="152" spans="1:44">
      <c r="A152" s="240"/>
    </row>
    <row r="153" spans="1:44">
      <c r="A153" s="239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L153" s="104"/>
      <c r="AM153" s="104"/>
      <c r="AN153" s="104"/>
    </row>
    <row r="154" spans="1:44" s="100" customFormat="1">
      <c r="A154" s="239"/>
      <c r="B154" s="233"/>
      <c r="D154" s="102"/>
      <c r="E154" s="103"/>
      <c r="F154" s="103"/>
      <c r="G154" s="103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L154" s="104"/>
      <c r="AM154" s="104"/>
      <c r="AN154" s="104"/>
      <c r="AR154" s="95"/>
    </row>
    <row r="155" spans="1:44" s="100" customFormat="1">
      <c r="A155" s="239"/>
      <c r="B155" s="233"/>
      <c r="D155" s="102"/>
      <c r="E155" s="103"/>
      <c r="F155" s="103"/>
      <c r="G155" s="103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L155" s="104"/>
      <c r="AM155" s="104"/>
      <c r="AN155" s="104"/>
      <c r="AR155" s="95"/>
    </row>
    <row r="156" spans="1:44" s="100" customFormat="1">
      <c r="A156" s="239"/>
      <c r="B156" s="233"/>
      <c r="D156" s="102"/>
      <c r="E156" s="103"/>
      <c r="F156" s="103"/>
      <c r="G156" s="103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L156" s="104"/>
      <c r="AM156" s="104"/>
      <c r="AN156" s="104"/>
      <c r="AR156" s="95"/>
    </row>
    <row r="157" spans="1:44" s="100" customFormat="1">
      <c r="A157" s="239"/>
      <c r="B157" s="233"/>
      <c r="D157" s="102"/>
      <c r="E157" s="103"/>
      <c r="F157" s="103"/>
      <c r="G157" s="103"/>
      <c r="AR157" s="95"/>
    </row>
    <row r="163" spans="1:44" s="100" customFormat="1" ht="49.5" customHeight="1">
      <c r="A163" s="233"/>
      <c r="B163" s="233"/>
      <c r="D163" s="102"/>
      <c r="E163" s="103"/>
      <c r="F163" s="103"/>
      <c r="G163" s="103"/>
      <c r="AR163" s="95"/>
    </row>
  </sheetData>
  <mergeCells count="137">
    <mergeCell ref="C106:C109"/>
    <mergeCell ref="AR106:AR109"/>
    <mergeCell ref="A35:C38"/>
    <mergeCell ref="A48:A51"/>
    <mergeCell ref="B48:B51"/>
    <mergeCell ref="C48:C51"/>
    <mergeCell ref="AR48:AR51"/>
    <mergeCell ref="B52:B55"/>
    <mergeCell ref="C52:C55"/>
    <mergeCell ref="AR52:AR55"/>
    <mergeCell ref="AR56:AR59"/>
    <mergeCell ref="A105:AR105"/>
    <mergeCell ref="A106:A109"/>
    <mergeCell ref="B106:B109"/>
    <mergeCell ref="C40:C43"/>
    <mergeCell ref="B44:B47"/>
    <mergeCell ref="A44:A47"/>
    <mergeCell ref="C56:C59"/>
    <mergeCell ref="B56:B59"/>
    <mergeCell ref="A56:A59"/>
    <mergeCell ref="B77:B78"/>
    <mergeCell ref="C77:C78"/>
    <mergeCell ref="AR77:AR78"/>
    <mergeCell ref="A77:A79"/>
    <mergeCell ref="A1:AR1"/>
    <mergeCell ref="A2:AR2"/>
    <mergeCell ref="A3:AR3"/>
    <mergeCell ref="A5:AI5"/>
    <mergeCell ref="A6:A8"/>
    <mergeCell ref="B6:B8"/>
    <mergeCell ref="C6:C8"/>
    <mergeCell ref="D6:D8"/>
    <mergeCell ref="AR10:AR15"/>
    <mergeCell ref="A4:AI4"/>
    <mergeCell ref="A25:C29"/>
    <mergeCell ref="A16:C19"/>
    <mergeCell ref="A20:C24"/>
    <mergeCell ref="AR40:AR43"/>
    <mergeCell ref="B40:B43"/>
    <mergeCell ref="A40:A43"/>
    <mergeCell ref="E6:G6"/>
    <mergeCell ref="H6:AQ6"/>
    <mergeCell ref="AO7:AQ7"/>
    <mergeCell ref="AR6:AR8"/>
    <mergeCell ref="E7:E8"/>
    <mergeCell ref="F7:F8"/>
    <mergeCell ref="G7:G8"/>
    <mergeCell ref="H7:J7"/>
    <mergeCell ref="Z7:AB7"/>
    <mergeCell ref="AC7:AE7"/>
    <mergeCell ref="AF7:AH7"/>
    <mergeCell ref="AI7:AK7"/>
    <mergeCell ref="AL7:AN7"/>
    <mergeCell ref="W7:Y7"/>
    <mergeCell ref="A136:B136"/>
    <mergeCell ref="A138:K138"/>
    <mergeCell ref="A131:AO131"/>
    <mergeCell ref="A115:AR115"/>
    <mergeCell ref="A116:C120"/>
    <mergeCell ref="AR116:AR120"/>
    <mergeCell ref="A121:C124"/>
    <mergeCell ref="A125:C128"/>
    <mergeCell ref="AR125:AR128"/>
    <mergeCell ref="AR121:AR124"/>
    <mergeCell ref="A129:AR129"/>
    <mergeCell ref="A114:AR114"/>
    <mergeCell ref="AR110:AR113"/>
    <mergeCell ref="T7:V7"/>
    <mergeCell ref="A10:C15"/>
    <mergeCell ref="K7:M7"/>
    <mergeCell ref="N7:P7"/>
    <mergeCell ref="A64:A67"/>
    <mergeCell ref="B64:B67"/>
    <mergeCell ref="C64:C67"/>
    <mergeCell ref="A30:C34"/>
    <mergeCell ref="Q7:S7"/>
    <mergeCell ref="A39:AR39"/>
    <mergeCell ref="AR64:AR67"/>
    <mergeCell ref="A68:A70"/>
    <mergeCell ref="B68:B70"/>
    <mergeCell ref="C68:C70"/>
    <mergeCell ref="AR68:AR70"/>
    <mergeCell ref="AR44:AR47"/>
    <mergeCell ref="A60:A63"/>
    <mergeCell ref="B60:B63"/>
    <mergeCell ref="C60:C63"/>
    <mergeCell ref="AR60:AR63"/>
    <mergeCell ref="A52:A55"/>
    <mergeCell ref="C44:C47"/>
    <mergeCell ref="A71:A74"/>
    <mergeCell ref="B71:B74"/>
    <mergeCell ref="C71:C74"/>
    <mergeCell ref="AR71:AR74"/>
    <mergeCell ref="A75:A76"/>
    <mergeCell ref="B75:B76"/>
    <mergeCell ref="C75:C76"/>
    <mergeCell ref="AR75:AR76"/>
    <mergeCell ref="B88:B89"/>
    <mergeCell ref="C88:C89"/>
    <mergeCell ref="AR88:AR89"/>
    <mergeCell ref="A88:A90"/>
    <mergeCell ref="B85:B86"/>
    <mergeCell ref="C85:C86"/>
    <mergeCell ref="AR85:AR86"/>
    <mergeCell ref="A85:A87"/>
    <mergeCell ref="A80:A81"/>
    <mergeCell ref="B80:B81"/>
    <mergeCell ref="C80:C81"/>
    <mergeCell ref="AR80:AR81"/>
    <mergeCell ref="B82:B83"/>
    <mergeCell ref="C82:C83"/>
    <mergeCell ref="AR82:AR83"/>
    <mergeCell ref="A82:A84"/>
    <mergeCell ref="A110:C113"/>
    <mergeCell ref="AR35:AR38"/>
    <mergeCell ref="AR30:AR34"/>
    <mergeCell ref="AR25:AR29"/>
    <mergeCell ref="AR20:AR24"/>
    <mergeCell ref="AR16:AR19"/>
    <mergeCell ref="AR100:AR104"/>
    <mergeCell ref="A95:A97"/>
    <mergeCell ref="B95:B97"/>
    <mergeCell ref="C95:C97"/>
    <mergeCell ref="AR95:AR97"/>
    <mergeCell ref="A98:A99"/>
    <mergeCell ref="B98:B99"/>
    <mergeCell ref="C98:C99"/>
    <mergeCell ref="AR98:AR99"/>
    <mergeCell ref="A100:C104"/>
    <mergeCell ref="A91:A92"/>
    <mergeCell ref="B91:B92"/>
    <mergeCell ref="C91:C92"/>
    <mergeCell ref="AR91:AR92"/>
    <mergeCell ref="A93:A94"/>
    <mergeCell ref="B93:B94"/>
    <mergeCell ref="C93:C94"/>
    <mergeCell ref="AR93:AR94"/>
  </mergeCells>
  <pageMargins left="0.59055118110236227" right="0.59055118110236227" top="1.1811023622047245" bottom="0.39370078740157483" header="0" footer="0"/>
  <pageSetup paperSize="9" scale="29" orientation="landscape" r:id="rId1"/>
  <headerFooter>
    <oddFooter>&amp;C&amp;"Times New Roman,обычный"&amp;8Страница  &amp;P из &amp;N</oddFooter>
  </headerFooter>
  <rowBreaks count="1" manualBreakCount="1">
    <brk id="90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opLeftCell="A4" zoomScale="90" zoomScaleNormal="90" workbookViewId="0">
      <selection activeCell="O10" sqref="O10"/>
    </sheetView>
  </sheetViews>
  <sheetFormatPr defaultColWidth="9.140625" defaultRowHeight="15.75"/>
  <cols>
    <col min="1" max="1" width="4" style="145" customWidth="1"/>
    <col min="2" max="2" width="38.5703125" style="123" customWidth="1"/>
    <col min="3" max="3" width="18.42578125" style="123" customWidth="1"/>
    <col min="4" max="5" width="7.28515625" style="123" customWidth="1"/>
    <col min="6" max="6" width="5.28515625" style="123" customWidth="1"/>
    <col min="7" max="8" width="7.7109375" style="123" customWidth="1"/>
    <col min="9" max="9" width="5.5703125" style="123" customWidth="1"/>
    <col min="10" max="10" width="7.28515625" style="123" customWidth="1"/>
    <col min="11" max="11" width="6.5703125" style="123" customWidth="1"/>
    <col min="12" max="13" width="6.28515625" style="123" customWidth="1"/>
    <col min="14" max="14" width="6.42578125" style="123" customWidth="1"/>
    <col min="15" max="15" width="7.28515625" style="123" customWidth="1"/>
    <col min="16" max="17" width="6.5703125" style="123" customWidth="1"/>
    <col min="18" max="18" width="5.7109375" style="123" customWidth="1"/>
    <col min="19" max="19" width="19.7109375" style="123" customWidth="1"/>
    <col min="20" max="16384" width="9.140625" style="123"/>
  </cols>
  <sheetData>
    <row r="1" spans="1:22">
      <c r="M1" s="431"/>
      <c r="N1" s="431"/>
      <c r="O1" s="431"/>
      <c r="P1" s="431"/>
      <c r="Q1" s="431"/>
      <c r="R1" s="431"/>
      <c r="S1" s="123" t="s">
        <v>309</v>
      </c>
    </row>
    <row r="2" spans="1:22" ht="15.95" customHeight="1">
      <c r="A2" s="432" t="s">
        <v>352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22" ht="15.9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22" ht="16.5" thickBot="1"/>
    <row r="5" spans="1:22" ht="12.75" customHeight="1">
      <c r="A5" s="438" t="s">
        <v>0</v>
      </c>
      <c r="B5" s="435" t="s">
        <v>275</v>
      </c>
      <c r="C5" s="435" t="s">
        <v>265</v>
      </c>
      <c r="D5" s="435" t="s">
        <v>348</v>
      </c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26" t="s">
        <v>274</v>
      </c>
    </row>
    <row r="6" spans="1:22" ht="87.6" customHeight="1">
      <c r="A6" s="439"/>
      <c r="B6" s="440"/>
      <c r="C6" s="440"/>
      <c r="D6" s="440"/>
      <c r="E6" s="440"/>
      <c r="F6" s="440"/>
      <c r="G6" s="433" t="s">
        <v>301</v>
      </c>
      <c r="H6" s="434"/>
      <c r="I6" s="434"/>
      <c r="J6" s="429" t="s">
        <v>302</v>
      </c>
      <c r="K6" s="430"/>
      <c r="L6" s="430"/>
      <c r="M6" s="433" t="s">
        <v>303</v>
      </c>
      <c r="N6" s="434"/>
      <c r="O6" s="434"/>
      <c r="P6" s="429" t="s">
        <v>304</v>
      </c>
      <c r="Q6" s="430"/>
      <c r="R6" s="430"/>
      <c r="S6" s="427"/>
    </row>
    <row r="7" spans="1:22" ht="20.100000000000001" customHeight="1" thickBot="1">
      <c r="A7" s="146"/>
      <c r="B7" s="147"/>
      <c r="C7" s="147"/>
      <c r="D7" s="147" t="s">
        <v>20</v>
      </c>
      <c r="E7" s="147" t="s">
        <v>21</v>
      </c>
      <c r="F7" s="147" t="s">
        <v>19</v>
      </c>
      <c r="G7" s="250" t="s">
        <v>20</v>
      </c>
      <c r="H7" s="250" t="s">
        <v>21</v>
      </c>
      <c r="I7" s="250" t="s">
        <v>19</v>
      </c>
      <c r="J7" s="255" t="s">
        <v>20</v>
      </c>
      <c r="K7" s="255" t="s">
        <v>21</v>
      </c>
      <c r="L7" s="255" t="s">
        <v>19</v>
      </c>
      <c r="M7" s="250" t="s">
        <v>20</v>
      </c>
      <c r="N7" s="250" t="s">
        <v>21</v>
      </c>
      <c r="O7" s="250" t="s">
        <v>19</v>
      </c>
      <c r="P7" s="255" t="s">
        <v>20</v>
      </c>
      <c r="Q7" s="255" t="s">
        <v>21</v>
      </c>
      <c r="R7" s="255" t="s">
        <v>19</v>
      </c>
      <c r="S7" s="428"/>
    </row>
    <row r="8" spans="1:22" ht="36.75" customHeight="1">
      <c r="A8" s="148">
        <v>1</v>
      </c>
      <c r="B8" s="149" t="s">
        <v>363</v>
      </c>
      <c r="C8" s="150">
        <v>633</v>
      </c>
      <c r="D8" s="151">
        <v>800</v>
      </c>
      <c r="E8" s="152"/>
      <c r="F8" s="153"/>
      <c r="G8" s="251">
        <v>200</v>
      </c>
      <c r="H8" s="251">
        <v>200</v>
      </c>
      <c r="I8" s="251">
        <f>H8/G8*100</f>
        <v>100</v>
      </c>
      <c r="J8" s="256">
        <v>200</v>
      </c>
      <c r="K8" s="256">
        <v>200</v>
      </c>
      <c r="L8" s="256">
        <f>K8/J8*100</f>
        <v>100</v>
      </c>
      <c r="M8" s="251">
        <v>200</v>
      </c>
      <c r="N8" s="251">
        <v>200</v>
      </c>
      <c r="O8" s="251">
        <v>100</v>
      </c>
      <c r="P8" s="256">
        <v>800</v>
      </c>
      <c r="Q8" s="256"/>
      <c r="R8" s="256"/>
      <c r="S8" s="248"/>
      <c r="V8" s="249"/>
    </row>
    <row r="9" spans="1:22" ht="50.25" customHeight="1">
      <c r="A9" s="155">
        <v>2</v>
      </c>
      <c r="B9" s="156" t="s">
        <v>364</v>
      </c>
      <c r="C9" s="157">
        <v>1443</v>
      </c>
      <c r="D9" s="157">
        <v>1443</v>
      </c>
      <c r="E9" s="159"/>
      <c r="F9" s="160"/>
      <c r="G9" s="252">
        <v>1443</v>
      </c>
      <c r="H9" s="253">
        <v>1443</v>
      </c>
      <c r="I9" s="251">
        <f t="shared" ref="I9:I11" si="0">H9/G9*100</f>
        <v>100</v>
      </c>
      <c r="J9" s="257">
        <v>1443</v>
      </c>
      <c r="K9" s="257">
        <v>1443</v>
      </c>
      <c r="L9" s="256">
        <f t="shared" ref="L9:L13" si="1">K9/J9*100</f>
        <v>100</v>
      </c>
      <c r="M9" s="252">
        <v>1443</v>
      </c>
      <c r="N9" s="253">
        <v>1443</v>
      </c>
      <c r="O9" s="253">
        <v>100</v>
      </c>
      <c r="P9" s="257">
        <v>1443</v>
      </c>
      <c r="Q9" s="258"/>
      <c r="R9" s="258"/>
      <c r="S9" s="154"/>
    </row>
    <row r="10" spans="1:22" ht="135.75" customHeight="1">
      <c r="A10" s="155">
        <v>3</v>
      </c>
      <c r="B10" s="156" t="s">
        <v>345</v>
      </c>
      <c r="C10" s="157">
        <v>82</v>
      </c>
      <c r="D10" s="158">
        <v>122</v>
      </c>
      <c r="E10" s="159"/>
      <c r="F10" s="160"/>
      <c r="G10" s="253">
        <v>102</v>
      </c>
      <c r="H10" s="253">
        <v>104</v>
      </c>
      <c r="I10" s="251">
        <f t="shared" si="0"/>
        <v>101.96078431372548</v>
      </c>
      <c r="J10" s="258">
        <v>104</v>
      </c>
      <c r="K10" s="258">
        <v>117</v>
      </c>
      <c r="L10" s="256">
        <f t="shared" si="1"/>
        <v>112.5</v>
      </c>
      <c r="M10" s="253">
        <v>104</v>
      </c>
      <c r="N10" s="253">
        <v>117</v>
      </c>
      <c r="O10" s="253">
        <v>113</v>
      </c>
      <c r="P10" s="258">
        <v>122</v>
      </c>
      <c r="Q10" s="258"/>
      <c r="R10" s="258"/>
      <c r="S10" s="154"/>
    </row>
    <row r="11" spans="1:22" ht="51.75" customHeight="1">
      <c r="A11" s="155">
        <v>4</v>
      </c>
      <c r="B11" s="156" t="s">
        <v>346</v>
      </c>
      <c r="C11" s="157">
        <v>4</v>
      </c>
      <c r="D11" s="158">
        <v>5</v>
      </c>
      <c r="E11" s="159"/>
      <c r="F11" s="160"/>
      <c r="G11" s="253">
        <v>5</v>
      </c>
      <c r="H11" s="253">
        <v>5</v>
      </c>
      <c r="I11" s="251">
        <f t="shared" si="0"/>
        <v>100</v>
      </c>
      <c r="J11" s="258">
        <v>5</v>
      </c>
      <c r="K11" s="258">
        <v>5</v>
      </c>
      <c r="L11" s="256">
        <f t="shared" si="1"/>
        <v>100</v>
      </c>
      <c r="M11" s="253">
        <v>5</v>
      </c>
      <c r="N11" s="253">
        <v>5</v>
      </c>
      <c r="O11" s="253">
        <v>100</v>
      </c>
      <c r="P11" s="258">
        <v>5</v>
      </c>
      <c r="Q11" s="258"/>
      <c r="R11" s="258"/>
      <c r="S11" s="154"/>
    </row>
    <row r="12" spans="1:22" s="125" customFormat="1" ht="80.25" customHeight="1">
      <c r="A12" s="155">
        <v>5</v>
      </c>
      <c r="B12" s="168" t="s">
        <v>347</v>
      </c>
      <c r="C12" s="168">
        <v>0</v>
      </c>
      <c r="D12" s="260">
        <v>1</v>
      </c>
      <c r="E12" s="168"/>
      <c r="F12" s="168"/>
      <c r="G12" s="254"/>
      <c r="H12" s="254"/>
      <c r="I12" s="254"/>
      <c r="J12" s="259"/>
      <c r="K12" s="259"/>
      <c r="L12" s="259"/>
      <c r="M12" s="254"/>
      <c r="N12" s="254"/>
      <c r="O12" s="254"/>
      <c r="P12" s="261">
        <v>1</v>
      </c>
      <c r="Q12" s="259"/>
      <c r="R12" s="259"/>
      <c r="S12" s="168"/>
      <c r="T12" s="124"/>
    </row>
    <row r="13" spans="1:22" s="125" customFormat="1" ht="56.25" customHeight="1">
      <c r="A13" s="155">
        <v>6</v>
      </c>
      <c r="B13" s="168" t="s">
        <v>379</v>
      </c>
      <c r="C13" s="168">
        <v>0</v>
      </c>
      <c r="D13" s="168">
        <v>2</v>
      </c>
      <c r="E13" s="168"/>
      <c r="F13" s="168"/>
      <c r="G13" s="254"/>
      <c r="H13" s="254"/>
      <c r="I13" s="254"/>
      <c r="J13" s="259">
        <v>2</v>
      </c>
      <c r="K13" s="259">
        <v>2</v>
      </c>
      <c r="L13" s="256">
        <f t="shared" si="1"/>
        <v>100</v>
      </c>
      <c r="M13" s="254"/>
      <c r="N13" s="254"/>
      <c r="O13" s="254"/>
      <c r="P13" s="261"/>
      <c r="Q13" s="259"/>
      <c r="R13" s="259"/>
      <c r="S13" s="168"/>
      <c r="T13" s="124"/>
    </row>
    <row r="14" spans="1:22" s="125" customFormat="1">
      <c r="A14" s="161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spans="1:22" s="125" customFormat="1">
      <c r="A15" s="161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1:22" s="125" customFormat="1" ht="70.900000000000006" customHeight="1">
      <c r="A16" s="441" t="s">
        <v>375</v>
      </c>
      <c r="B16" s="442"/>
      <c r="C16" s="442"/>
      <c r="D16" s="436"/>
      <c r="E16" s="436"/>
      <c r="F16" s="437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spans="1:46" s="125" customFormat="1">
      <c r="A17" s="12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46" s="125" customFormat="1">
      <c r="A18" s="126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</row>
    <row r="19" spans="1:46" s="105" customFormat="1" ht="14.25" customHeight="1">
      <c r="A19" s="282" t="s">
        <v>376</v>
      </c>
      <c r="B19" s="282"/>
      <c r="C19" s="282"/>
      <c r="D19" s="278"/>
      <c r="E19" s="278"/>
      <c r="F19" s="278"/>
      <c r="G19" s="278"/>
      <c r="H19" s="278"/>
      <c r="I19" s="278"/>
      <c r="J19" s="278"/>
      <c r="K19" s="278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</row>
    <row r="20" spans="1:46" s="105" customFormat="1">
      <c r="A20" s="127"/>
      <c r="B20" s="128"/>
      <c r="C20" s="128"/>
      <c r="D20" s="129"/>
      <c r="E20" s="129"/>
      <c r="F20" s="129"/>
      <c r="G20" s="130"/>
      <c r="H20" s="130"/>
      <c r="I20" s="130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28"/>
      <c r="AL20" s="128"/>
      <c r="AM20" s="128"/>
      <c r="AN20" s="131"/>
      <c r="AO20" s="131"/>
      <c r="AP20" s="131"/>
    </row>
    <row r="21" spans="1:46">
      <c r="A21" s="167"/>
    </row>
  </sheetData>
  <mergeCells count="14">
    <mergeCell ref="D16:F16"/>
    <mergeCell ref="A5:A6"/>
    <mergeCell ref="B5:B6"/>
    <mergeCell ref="C5:C6"/>
    <mergeCell ref="A16:C16"/>
    <mergeCell ref="D5:F6"/>
    <mergeCell ref="S5:S7"/>
    <mergeCell ref="P6:R6"/>
    <mergeCell ref="M1:R1"/>
    <mergeCell ref="A2:R2"/>
    <mergeCell ref="G6:I6"/>
    <mergeCell ref="J6:L6"/>
    <mergeCell ref="G5:R5"/>
    <mergeCell ref="M6:O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0"/>
  <sheetViews>
    <sheetView zoomScale="120" zoomScaleNormal="120" workbookViewId="0">
      <selection activeCell="G23" sqref="G23"/>
    </sheetView>
  </sheetViews>
  <sheetFormatPr defaultColWidth="9.140625" defaultRowHeight="12.75"/>
  <cols>
    <col min="1" max="1" width="3.5703125" style="133" customWidth="1"/>
    <col min="2" max="2" width="25.7109375" style="133" customWidth="1"/>
    <col min="3" max="3" width="11.5703125" style="134" customWidth="1"/>
    <col min="4" max="4" width="18.42578125" style="133" customWidth="1"/>
    <col min="5" max="5" width="15.5703125" style="133" customWidth="1"/>
    <col min="6" max="6" width="16" style="133" customWidth="1"/>
    <col min="7" max="7" width="11.85546875" style="133" customWidth="1"/>
    <col min="8" max="8" width="23.140625" style="133" customWidth="1"/>
    <col min="9" max="9" width="31.85546875" style="133" customWidth="1"/>
    <col min="10" max="10" width="10.5703125" style="133" customWidth="1"/>
    <col min="11" max="11" width="13.85546875" style="133" customWidth="1"/>
    <col min="12" max="12" width="11.7109375" style="133" customWidth="1"/>
    <col min="13" max="13" width="22.42578125" style="133" customWidth="1"/>
    <col min="14" max="14" width="24.85546875" style="133" customWidth="1"/>
    <col min="15" max="247" width="9.140625" style="133"/>
    <col min="248" max="248" width="3.5703125" style="133" customWidth="1"/>
    <col min="249" max="249" width="25.7109375" style="133" customWidth="1"/>
    <col min="250" max="250" width="11.5703125" style="133" customWidth="1"/>
    <col min="251" max="251" width="18.42578125" style="133" customWidth="1"/>
    <col min="252" max="252" width="10.140625" style="133" customWidth="1"/>
    <col min="253" max="253" width="15.5703125" style="133" customWidth="1"/>
    <col min="254" max="254" width="16" style="133" customWidth="1"/>
    <col min="255" max="255" width="7" style="133" customWidth="1"/>
    <col min="256" max="256" width="14.42578125" style="133" customWidth="1"/>
    <col min="257" max="257" width="11" style="133" customWidth="1"/>
    <col min="258" max="259" width="13.85546875" style="133" customWidth="1"/>
    <col min="260" max="260" width="12.140625" style="133" customWidth="1"/>
    <col min="261" max="261" width="13.85546875" style="133" customWidth="1"/>
    <col min="262" max="262" width="11.5703125" style="133" customWidth="1"/>
    <col min="263" max="263" width="15.140625" style="133" customWidth="1"/>
    <col min="264" max="264" width="13.85546875" style="133" customWidth="1"/>
    <col min="265" max="265" width="10.5703125" style="133" customWidth="1"/>
    <col min="266" max="266" width="13.85546875" style="133" customWidth="1"/>
    <col min="267" max="267" width="11.7109375" style="133" customWidth="1"/>
    <col min="268" max="268" width="0" style="133" hidden="1" customWidth="1"/>
    <col min="269" max="269" width="35.140625" style="133" customWidth="1"/>
    <col min="270" max="270" width="36.28515625" style="133" customWidth="1"/>
    <col min="271" max="503" width="9.140625" style="133"/>
    <col min="504" max="504" width="3.5703125" style="133" customWidth="1"/>
    <col min="505" max="505" width="25.7109375" style="133" customWidth="1"/>
    <col min="506" max="506" width="11.5703125" style="133" customWidth="1"/>
    <col min="507" max="507" width="18.42578125" style="133" customWidth="1"/>
    <col min="508" max="508" width="10.140625" style="133" customWidth="1"/>
    <col min="509" max="509" width="15.5703125" style="133" customWidth="1"/>
    <col min="510" max="510" width="16" style="133" customWidth="1"/>
    <col min="511" max="511" width="7" style="133" customWidth="1"/>
    <col min="512" max="512" width="14.42578125" style="133" customWidth="1"/>
    <col min="513" max="513" width="11" style="133" customWidth="1"/>
    <col min="514" max="515" width="13.85546875" style="133" customWidth="1"/>
    <col min="516" max="516" width="12.140625" style="133" customWidth="1"/>
    <col min="517" max="517" width="13.85546875" style="133" customWidth="1"/>
    <col min="518" max="518" width="11.5703125" style="133" customWidth="1"/>
    <col min="519" max="519" width="15.140625" style="133" customWidth="1"/>
    <col min="520" max="520" width="13.85546875" style="133" customWidth="1"/>
    <col min="521" max="521" width="10.5703125" style="133" customWidth="1"/>
    <col min="522" max="522" width="13.85546875" style="133" customWidth="1"/>
    <col min="523" max="523" width="11.7109375" style="133" customWidth="1"/>
    <col min="524" max="524" width="0" style="133" hidden="1" customWidth="1"/>
    <col min="525" max="525" width="35.140625" style="133" customWidth="1"/>
    <col min="526" max="526" width="36.28515625" style="133" customWidth="1"/>
    <col min="527" max="759" width="9.140625" style="133"/>
    <col min="760" max="760" width="3.5703125" style="133" customWidth="1"/>
    <col min="761" max="761" width="25.7109375" style="133" customWidth="1"/>
    <col min="762" max="762" width="11.5703125" style="133" customWidth="1"/>
    <col min="763" max="763" width="18.42578125" style="133" customWidth="1"/>
    <col min="764" max="764" width="10.140625" style="133" customWidth="1"/>
    <col min="765" max="765" width="15.5703125" style="133" customWidth="1"/>
    <col min="766" max="766" width="16" style="133" customWidth="1"/>
    <col min="767" max="767" width="7" style="133" customWidth="1"/>
    <col min="768" max="768" width="14.42578125" style="133" customWidth="1"/>
    <col min="769" max="769" width="11" style="133" customWidth="1"/>
    <col min="770" max="771" width="13.85546875" style="133" customWidth="1"/>
    <col min="772" max="772" width="12.140625" style="133" customWidth="1"/>
    <col min="773" max="773" width="13.85546875" style="133" customWidth="1"/>
    <col min="774" max="774" width="11.5703125" style="133" customWidth="1"/>
    <col min="775" max="775" width="15.140625" style="133" customWidth="1"/>
    <col min="776" max="776" width="13.85546875" style="133" customWidth="1"/>
    <col min="777" max="777" width="10.5703125" style="133" customWidth="1"/>
    <col min="778" max="778" width="13.85546875" style="133" customWidth="1"/>
    <col min="779" max="779" width="11.7109375" style="133" customWidth="1"/>
    <col min="780" max="780" width="0" style="133" hidden="1" customWidth="1"/>
    <col min="781" max="781" width="35.140625" style="133" customWidth="1"/>
    <col min="782" max="782" width="36.28515625" style="133" customWidth="1"/>
    <col min="783" max="1015" width="9.140625" style="133"/>
    <col min="1016" max="1016" width="3.5703125" style="133" customWidth="1"/>
    <col min="1017" max="1017" width="25.7109375" style="133" customWidth="1"/>
    <col min="1018" max="1018" width="11.5703125" style="133" customWidth="1"/>
    <col min="1019" max="1019" width="18.42578125" style="133" customWidth="1"/>
    <col min="1020" max="1020" width="10.140625" style="133" customWidth="1"/>
    <col min="1021" max="1021" width="15.5703125" style="133" customWidth="1"/>
    <col min="1022" max="1022" width="16" style="133" customWidth="1"/>
    <col min="1023" max="1023" width="7" style="133" customWidth="1"/>
    <col min="1024" max="1024" width="14.42578125" style="133" customWidth="1"/>
    <col min="1025" max="1025" width="11" style="133" customWidth="1"/>
    <col min="1026" max="1027" width="13.85546875" style="133" customWidth="1"/>
    <col min="1028" max="1028" width="12.140625" style="133" customWidth="1"/>
    <col min="1029" max="1029" width="13.85546875" style="133" customWidth="1"/>
    <col min="1030" max="1030" width="11.5703125" style="133" customWidth="1"/>
    <col min="1031" max="1031" width="15.140625" style="133" customWidth="1"/>
    <col min="1032" max="1032" width="13.85546875" style="133" customWidth="1"/>
    <col min="1033" max="1033" width="10.5703125" style="133" customWidth="1"/>
    <col min="1034" max="1034" width="13.85546875" style="133" customWidth="1"/>
    <col min="1035" max="1035" width="11.7109375" style="133" customWidth="1"/>
    <col min="1036" max="1036" width="0" style="133" hidden="1" customWidth="1"/>
    <col min="1037" max="1037" width="35.140625" style="133" customWidth="1"/>
    <col min="1038" max="1038" width="36.28515625" style="133" customWidth="1"/>
    <col min="1039" max="1271" width="9.140625" style="133"/>
    <col min="1272" max="1272" width="3.5703125" style="133" customWidth="1"/>
    <col min="1273" max="1273" width="25.7109375" style="133" customWidth="1"/>
    <col min="1274" max="1274" width="11.5703125" style="133" customWidth="1"/>
    <col min="1275" max="1275" width="18.42578125" style="133" customWidth="1"/>
    <col min="1276" max="1276" width="10.140625" style="133" customWidth="1"/>
    <col min="1277" max="1277" width="15.5703125" style="133" customWidth="1"/>
    <col min="1278" max="1278" width="16" style="133" customWidth="1"/>
    <col min="1279" max="1279" width="7" style="133" customWidth="1"/>
    <col min="1280" max="1280" width="14.42578125" style="133" customWidth="1"/>
    <col min="1281" max="1281" width="11" style="133" customWidth="1"/>
    <col min="1282" max="1283" width="13.85546875" style="133" customWidth="1"/>
    <col min="1284" max="1284" width="12.140625" style="133" customWidth="1"/>
    <col min="1285" max="1285" width="13.85546875" style="133" customWidth="1"/>
    <col min="1286" max="1286" width="11.5703125" style="133" customWidth="1"/>
    <col min="1287" max="1287" width="15.140625" style="133" customWidth="1"/>
    <col min="1288" max="1288" width="13.85546875" style="133" customWidth="1"/>
    <col min="1289" max="1289" width="10.5703125" style="133" customWidth="1"/>
    <col min="1290" max="1290" width="13.85546875" style="133" customWidth="1"/>
    <col min="1291" max="1291" width="11.7109375" style="133" customWidth="1"/>
    <col min="1292" max="1292" width="0" style="133" hidden="1" customWidth="1"/>
    <col min="1293" max="1293" width="35.140625" style="133" customWidth="1"/>
    <col min="1294" max="1294" width="36.28515625" style="133" customWidth="1"/>
    <col min="1295" max="1527" width="9.140625" style="133"/>
    <col min="1528" max="1528" width="3.5703125" style="133" customWidth="1"/>
    <col min="1529" max="1529" width="25.7109375" style="133" customWidth="1"/>
    <col min="1530" max="1530" width="11.5703125" style="133" customWidth="1"/>
    <col min="1531" max="1531" width="18.42578125" style="133" customWidth="1"/>
    <col min="1532" max="1532" width="10.140625" style="133" customWidth="1"/>
    <col min="1533" max="1533" width="15.5703125" style="133" customWidth="1"/>
    <col min="1534" max="1534" width="16" style="133" customWidth="1"/>
    <col min="1535" max="1535" width="7" style="133" customWidth="1"/>
    <col min="1536" max="1536" width="14.42578125" style="133" customWidth="1"/>
    <col min="1537" max="1537" width="11" style="133" customWidth="1"/>
    <col min="1538" max="1539" width="13.85546875" style="133" customWidth="1"/>
    <col min="1540" max="1540" width="12.140625" style="133" customWidth="1"/>
    <col min="1541" max="1541" width="13.85546875" style="133" customWidth="1"/>
    <col min="1542" max="1542" width="11.5703125" style="133" customWidth="1"/>
    <col min="1543" max="1543" width="15.140625" style="133" customWidth="1"/>
    <col min="1544" max="1544" width="13.85546875" style="133" customWidth="1"/>
    <col min="1545" max="1545" width="10.5703125" style="133" customWidth="1"/>
    <col min="1546" max="1546" width="13.85546875" style="133" customWidth="1"/>
    <col min="1547" max="1547" width="11.7109375" style="133" customWidth="1"/>
    <col min="1548" max="1548" width="0" style="133" hidden="1" customWidth="1"/>
    <col min="1549" max="1549" width="35.140625" style="133" customWidth="1"/>
    <col min="1550" max="1550" width="36.28515625" style="133" customWidth="1"/>
    <col min="1551" max="1783" width="9.140625" style="133"/>
    <col min="1784" max="1784" width="3.5703125" style="133" customWidth="1"/>
    <col min="1785" max="1785" width="25.7109375" style="133" customWidth="1"/>
    <col min="1786" max="1786" width="11.5703125" style="133" customWidth="1"/>
    <col min="1787" max="1787" width="18.42578125" style="133" customWidth="1"/>
    <col min="1788" max="1788" width="10.140625" style="133" customWidth="1"/>
    <col min="1789" max="1789" width="15.5703125" style="133" customWidth="1"/>
    <col min="1790" max="1790" width="16" style="133" customWidth="1"/>
    <col min="1791" max="1791" width="7" style="133" customWidth="1"/>
    <col min="1792" max="1792" width="14.42578125" style="133" customWidth="1"/>
    <col min="1793" max="1793" width="11" style="133" customWidth="1"/>
    <col min="1794" max="1795" width="13.85546875" style="133" customWidth="1"/>
    <col min="1796" max="1796" width="12.140625" style="133" customWidth="1"/>
    <col min="1797" max="1797" width="13.85546875" style="133" customWidth="1"/>
    <col min="1798" max="1798" width="11.5703125" style="133" customWidth="1"/>
    <col min="1799" max="1799" width="15.140625" style="133" customWidth="1"/>
    <col min="1800" max="1800" width="13.85546875" style="133" customWidth="1"/>
    <col min="1801" max="1801" width="10.5703125" style="133" customWidth="1"/>
    <col min="1802" max="1802" width="13.85546875" style="133" customWidth="1"/>
    <col min="1803" max="1803" width="11.7109375" style="133" customWidth="1"/>
    <col min="1804" max="1804" width="0" style="133" hidden="1" customWidth="1"/>
    <col min="1805" max="1805" width="35.140625" style="133" customWidth="1"/>
    <col min="1806" max="1806" width="36.28515625" style="133" customWidth="1"/>
    <col min="1807" max="2039" width="9.140625" style="133"/>
    <col min="2040" max="2040" width="3.5703125" style="133" customWidth="1"/>
    <col min="2041" max="2041" width="25.7109375" style="133" customWidth="1"/>
    <col min="2042" max="2042" width="11.5703125" style="133" customWidth="1"/>
    <col min="2043" max="2043" width="18.42578125" style="133" customWidth="1"/>
    <col min="2044" max="2044" width="10.140625" style="133" customWidth="1"/>
    <col min="2045" max="2045" width="15.5703125" style="133" customWidth="1"/>
    <col min="2046" max="2046" width="16" style="133" customWidth="1"/>
    <col min="2047" max="2047" width="7" style="133" customWidth="1"/>
    <col min="2048" max="2048" width="14.42578125" style="133" customWidth="1"/>
    <col min="2049" max="2049" width="11" style="133" customWidth="1"/>
    <col min="2050" max="2051" width="13.85546875" style="133" customWidth="1"/>
    <col min="2052" max="2052" width="12.140625" style="133" customWidth="1"/>
    <col min="2053" max="2053" width="13.85546875" style="133" customWidth="1"/>
    <col min="2054" max="2054" width="11.5703125" style="133" customWidth="1"/>
    <col min="2055" max="2055" width="15.140625" style="133" customWidth="1"/>
    <col min="2056" max="2056" width="13.85546875" style="133" customWidth="1"/>
    <col min="2057" max="2057" width="10.5703125" style="133" customWidth="1"/>
    <col min="2058" max="2058" width="13.85546875" style="133" customWidth="1"/>
    <col min="2059" max="2059" width="11.7109375" style="133" customWidth="1"/>
    <col min="2060" max="2060" width="0" style="133" hidden="1" customWidth="1"/>
    <col min="2061" max="2061" width="35.140625" style="133" customWidth="1"/>
    <col min="2062" max="2062" width="36.28515625" style="133" customWidth="1"/>
    <col min="2063" max="2295" width="9.140625" style="133"/>
    <col min="2296" max="2296" width="3.5703125" style="133" customWidth="1"/>
    <col min="2297" max="2297" width="25.7109375" style="133" customWidth="1"/>
    <col min="2298" max="2298" width="11.5703125" style="133" customWidth="1"/>
    <col min="2299" max="2299" width="18.42578125" style="133" customWidth="1"/>
    <col min="2300" max="2300" width="10.140625" style="133" customWidth="1"/>
    <col min="2301" max="2301" width="15.5703125" style="133" customWidth="1"/>
    <col min="2302" max="2302" width="16" style="133" customWidth="1"/>
    <col min="2303" max="2303" width="7" style="133" customWidth="1"/>
    <col min="2304" max="2304" width="14.42578125" style="133" customWidth="1"/>
    <col min="2305" max="2305" width="11" style="133" customWidth="1"/>
    <col min="2306" max="2307" width="13.85546875" style="133" customWidth="1"/>
    <col min="2308" max="2308" width="12.140625" style="133" customWidth="1"/>
    <col min="2309" max="2309" width="13.85546875" style="133" customWidth="1"/>
    <col min="2310" max="2310" width="11.5703125" style="133" customWidth="1"/>
    <col min="2311" max="2311" width="15.140625" style="133" customWidth="1"/>
    <col min="2312" max="2312" width="13.85546875" style="133" customWidth="1"/>
    <col min="2313" max="2313" width="10.5703125" style="133" customWidth="1"/>
    <col min="2314" max="2314" width="13.85546875" style="133" customWidth="1"/>
    <col min="2315" max="2315" width="11.7109375" style="133" customWidth="1"/>
    <col min="2316" max="2316" width="0" style="133" hidden="1" customWidth="1"/>
    <col min="2317" max="2317" width="35.140625" style="133" customWidth="1"/>
    <col min="2318" max="2318" width="36.28515625" style="133" customWidth="1"/>
    <col min="2319" max="2551" width="9.140625" style="133"/>
    <col min="2552" max="2552" width="3.5703125" style="133" customWidth="1"/>
    <col min="2553" max="2553" width="25.7109375" style="133" customWidth="1"/>
    <col min="2554" max="2554" width="11.5703125" style="133" customWidth="1"/>
    <col min="2555" max="2555" width="18.42578125" style="133" customWidth="1"/>
    <col min="2556" max="2556" width="10.140625" style="133" customWidth="1"/>
    <col min="2557" max="2557" width="15.5703125" style="133" customWidth="1"/>
    <col min="2558" max="2558" width="16" style="133" customWidth="1"/>
    <col min="2559" max="2559" width="7" style="133" customWidth="1"/>
    <col min="2560" max="2560" width="14.42578125" style="133" customWidth="1"/>
    <col min="2561" max="2561" width="11" style="133" customWidth="1"/>
    <col min="2562" max="2563" width="13.85546875" style="133" customWidth="1"/>
    <col min="2564" max="2564" width="12.140625" style="133" customWidth="1"/>
    <col min="2565" max="2565" width="13.85546875" style="133" customWidth="1"/>
    <col min="2566" max="2566" width="11.5703125" style="133" customWidth="1"/>
    <col min="2567" max="2567" width="15.140625" style="133" customWidth="1"/>
    <col min="2568" max="2568" width="13.85546875" style="133" customWidth="1"/>
    <col min="2569" max="2569" width="10.5703125" style="133" customWidth="1"/>
    <col min="2570" max="2570" width="13.85546875" style="133" customWidth="1"/>
    <col min="2571" max="2571" width="11.7109375" style="133" customWidth="1"/>
    <col min="2572" max="2572" width="0" style="133" hidden="1" customWidth="1"/>
    <col min="2573" max="2573" width="35.140625" style="133" customWidth="1"/>
    <col min="2574" max="2574" width="36.28515625" style="133" customWidth="1"/>
    <col min="2575" max="2807" width="9.140625" style="133"/>
    <col min="2808" max="2808" width="3.5703125" style="133" customWidth="1"/>
    <col min="2809" max="2809" width="25.7109375" style="133" customWidth="1"/>
    <col min="2810" max="2810" width="11.5703125" style="133" customWidth="1"/>
    <col min="2811" max="2811" width="18.42578125" style="133" customWidth="1"/>
    <col min="2812" max="2812" width="10.140625" style="133" customWidth="1"/>
    <col min="2813" max="2813" width="15.5703125" style="133" customWidth="1"/>
    <col min="2814" max="2814" width="16" style="133" customWidth="1"/>
    <col min="2815" max="2815" width="7" style="133" customWidth="1"/>
    <col min="2816" max="2816" width="14.42578125" style="133" customWidth="1"/>
    <col min="2817" max="2817" width="11" style="133" customWidth="1"/>
    <col min="2818" max="2819" width="13.85546875" style="133" customWidth="1"/>
    <col min="2820" max="2820" width="12.140625" style="133" customWidth="1"/>
    <col min="2821" max="2821" width="13.85546875" style="133" customWidth="1"/>
    <col min="2822" max="2822" width="11.5703125" style="133" customWidth="1"/>
    <col min="2823" max="2823" width="15.140625" style="133" customWidth="1"/>
    <col min="2824" max="2824" width="13.85546875" style="133" customWidth="1"/>
    <col min="2825" max="2825" width="10.5703125" style="133" customWidth="1"/>
    <col min="2826" max="2826" width="13.85546875" style="133" customWidth="1"/>
    <col min="2827" max="2827" width="11.7109375" style="133" customWidth="1"/>
    <col min="2828" max="2828" width="0" style="133" hidden="1" customWidth="1"/>
    <col min="2829" max="2829" width="35.140625" style="133" customWidth="1"/>
    <col min="2830" max="2830" width="36.28515625" style="133" customWidth="1"/>
    <col min="2831" max="3063" width="9.140625" style="133"/>
    <col min="3064" max="3064" width="3.5703125" style="133" customWidth="1"/>
    <col min="3065" max="3065" width="25.7109375" style="133" customWidth="1"/>
    <col min="3066" max="3066" width="11.5703125" style="133" customWidth="1"/>
    <col min="3067" max="3067" width="18.42578125" style="133" customWidth="1"/>
    <col min="3068" max="3068" width="10.140625" style="133" customWidth="1"/>
    <col min="3069" max="3069" width="15.5703125" style="133" customWidth="1"/>
    <col min="3070" max="3070" width="16" style="133" customWidth="1"/>
    <col min="3071" max="3071" width="7" style="133" customWidth="1"/>
    <col min="3072" max="3072" width="14.42578125" style="133" customWidth="1"/>
    <col min="3073" max="3073" width="11" style="133" customWidth="1"/>
    <col min="3074" max="3075" width="13.85546875" style="133" customWidth="1"/>
    <col min="3076" max="3076" width="12.140625" style="133" customWidth="1"/>
    <col min="3077" max="3077" width="13.85546875" style="133" customWidth="1"/>
    <col min="3078" max="3078" width="11.5703125" style="133" customWidth="1"/>
    <col min="3079" max="3079" width="15.140625" style="133" customWidth="1"/>
    <col min="3080" max="3080" width="13.85546875" style="133" customWidth="1"/>
    <col min="3081" max="3081" width="10.5703125" style="133" customWidth="1"/>
    <col min="3082" max="3082" width="13.85546875" style="133" customWidth="1"/>
    <col min="3083" max="3083" width="11.7109375" style="133" customWidth="1"/>
    <col min="3084" max="3084" width="0" style="133" hidden="1" customWidth="1"/>
    <col min="3085" max="3085" width="35.140625" style="133" customWidth="1"/>
    <col min="3086" max="3086" width="36.28515625" style="133" customWidth="1"/>
    <col min="3087" max="3319" width="9.140625" style="133"/>
    <col min="3320" max="3320" width="3.5703125" style="133" customWidth="1"/>
    <col min="3321" max="3321" width="25.7109375" style="133" customWidth="1"/>
    <col min="3322" max="3322" width="11.5703125" style="133" customWidth="1"/>
    <col min="3323" max="3323" width="18.42578125" style="133" customWidth="1"/>
    <col min="3324" max="3324" width="10.140625" style="133" customWidth="1"/>
    <col min="3325" max="3325" width="15.5703125" style="133" customWidth="1"/>
    <col min="3326" max="3326" width="16" style="133" customWidth="1"/>
    <col min="3327" max="3327" width="7" style="133" customWidth="1"/>
    <col min="3328" max="3328" width="14.42578125" style="133" customWidth="1"/>
    <col min="3329" max="3329" width="11" style="133" customWidth="1"/>
    <col min="3330" max="3331" width="13.85546875" style="133" customWidth="1"/>
    <col min="3332" max="3332" width="12.140625" style="133" customWidth="1"/>
    <col min="3333" max="3333" width="13.85546875" style="133" customWidth="1"/>
    <col min="3334" max="3334" width="11.5703125" style="133" customWidth="1"/>
    <col min="3335" max="3335" width="15.140625" style="133" customWidth="1"/>
    <col min="3336" max="3336" width="13.85546875" style="133" customWidth="1"/>
    <col min="3337" max="3337" width="10.5703125" style="133" customWidth="1"/>
    <col min="3338" max="3338" width="13.85546875" style="133" customWidth="1"/>
    <col min="3339" max="3339" width="11.7109375" style="133" customWidth="1"/>
    <col min="3340" max="3340" width="0" style="133" hidden="1" customWidth="1"/>
    <col min="3341" max="3341" width="35.140625" style="133" customWidth="1"/>
    <col min="3342" max="3342" width="36.28515625" style="133" customWidth="1"/>
    <col min="3343" max="3575" width="9.140625" style="133"/>
    <col min="3576" max="3576" width="3.5703125" style="133" customWidth="1"/>
    <col min="3577" max="3577" width="25.7109375" style="133" customWidth="1"/>
    <col min="3578" max="3578" width="11.5703125" style="133" customWidth="1"/>
    <col min="3579" max="3579" width="18.42578125" style="133" customWidth="1"/>
    <col min="3580" max="3580" width="10.140625" style="133" customWidth="1"/>
    <col min="3581" max="3581" width="15.5703125" style="133" customWidth="1"/>
    <col min="3582" max="3582" width="16" style="133" customWidth="1"/>
    <col min="3583" max="3583" width="7" style="133" customWidth="1"/>
    <col min="3584" max="3584" width="14.42578125" style="133" customWidth="1"/>
    <col min="3585" max="3585" width="11" style="133" customWidth="1"/>
    <col min="3586" max="3587" width="13.85546875" style="133" customWidth="1"/>
    <col min="3588" max="3588" width="12.140625" style="133" customWidth="1"/>
    <col min="3589" max="3589" width="13.85546875" style="133" customWidth="1"/>
    <col min="3590" max="3590" width="11.5703125" style="133" customWidth="1"/>
    <col min="3591" max="3591" width="15.140625" style="133" customWidth="1"/>
    <col min="3592" max="3592" width="13.85546875" style="133" customWidth="1"/>
    <col min="3593" max="3593" width="10.5703125" style="133" customWidth="1"/>
    <col min="3594" max="3594" width="13.85546875" style="133" customWidth="1"/>
    <col min="3595" max="3595" width="11.7109375" style="133" customWidth="1"/>
    <col min="3596" max="3596" width="0" style="133" hidden="1" customWidth="1"/>
    <col min="3597" max="3597" width="35.140625" style="133" customWidth="1"/>
    <col min="3598" max="3598" width="36.28515625" style="133" customWidth="1"/>
    <col min="3599" max="3831" width="9.140625" style="133"/>
    <col min="3832" max="3832" width="3.5703125" style="133" customWidth="1"/>
    <col min="3833" max="3833" width="25.7109375" style="133" customWidth="1"/>
    <col min="3834" max="3834" width="11.5703125" style="133" customWidth="1"/>
    <col min="3835" max="3835" width="18.42578125" style="133" customWidth="1"/>
    <col min="3836" max="3836" width="10.140625" style="133" customWidth="1"/>
    <col min="3837" max="3837" width="15.5703125" style="133" customWidth="1"/>
    <col min="3838" max="3838" width="16" style="133" customWidth="1"/>
    <col min="3839" max="3839" width="7" style="133" customWidth="1"/>
    <col min="3840" max="3840" width="14.42578125" style="133" customWidth="1"/>
    <col min="3841" max="3841" width="11" style="133" customWidth="1"/>
    <col min="3842" max="3843" width="13.85546875" style="133" customWidth="1"/>
    <col min="3844" max="3844" width="12.140625" style="133" customWidth="1"/>
    <col min="3845" max="3845" width="13.85546875" style="133" customWidth="1"/>
    <col min="3846" max="3846" width="11.5703125" style="133" customWidth="1"/>
    <col min="3847" max="3847" width="15.140625" style="133" customWidth="1"/>
    <col min="3848" max="3848" width="13.85546875" style="133" customWidth="1"/>
    <col min="3849" max="3849" width="10.5703125" style="133" customWidth="1"/>
    <col min="3850" max="3850" width="13.85546875" style="133" customWidth="1"/>
    <col min="3851" max="3851" width="11.7109375" style="133" customWidth="1"/>
    <col min="3852" max="3852" width="0" style="133" hidden="1" customWidth="1"/>
    <col min="3853" max="3853" width="35.140625" style="133" customWidth="1"/>
    <col min="3854" max="3854" width="36.28515625" style="133" customWidth="1"/>
    <col min="3855" max="4087" width="9.140625" style="133"/>
    <col min="4088" max="4088" width="3.5703125" style="133" customWidth="1"/>
    <col min="4089" max="4089" width="25.7109375" style="133" customWidth="1"/>
    <col min="4090" max="4090" width="11.5703125" style="133" customWidth="1"/>
    <col min="4091" max="4091" width="18.42578125" style="133" customWidth="1"/>
    <col min="4092" max="4092" width="10.140625" style="133" customWidth="1"/>
    <col min="4093" max="4093" width="15.5703125" style="133" customWidth="1"/>
    <col min="4094" max="4094" width="16" style="133" customWidth="1"/>
    <col min="4095" max="4095" width="7" style="133" customWidth="1"/>
    <col min="4096" max="4096" width="14.42578125" style="133" customWidth="1"/>
    <col min="4097" max="4097" width="11" style="133" customWidth="1"/>
    <col min="4098" max="4099" width="13.85546875" style="133" customWidth="1"/>
    <col min="4100" max="4100" width="12.140625" style="133" customWidth="1"/>
    <col min="4101" max="4101" width="13.85546875" style="133" customWidth="1"/>
    <col min="4102" max="4102" width="11.5703125" style="133" customWidth="1"/>
    <col min="4103" max="4103" width="15.140625" style="133" customWidth="1"/>
    <col min="4104" max="4104" width="13.85546875" style="133" customWidth="1"/>
    <col min="4105" max="4105" width="10.5703125" style="133" customWidth="1"/>
    <col min="4106" max="4106" width="13.85546875" style="133" customWidth="1"/>
    <col min="4107" max="4107" width="11.7109375" style="133" customWidth="1"/>
    <col min="4108" max="4108" width="0" style="133" hidden="1" customWidth="1"/>
    <col min="4109" max="4109" width="35.140625" style="133" customWidth="1"/>
    <col min="4110" max="4110" width="36.28515625" style="133" customWidth="1"/>
    <col min="4111" max="4343" width="9.140625" style="133"/>
    <col min="4344" max="4344" width="3.5703125" style="133" customWidth="1"/>
    <col min="4345" max="4345" width="25.7109375" style="133" customWidth="1"/>
    <col min="4346" max="4346" width="11.5703125" style="133" customWidth="1"/>
    <col min="4347" max="4347" width="18.42578125" style="133" customWidth="1"/>
    <col min="4348" max="4348" width="10.140625" style="133" customWidth="1"/>
    <col min="4349" max="4349" width="15.5703125" style="133" customWidth="1"/>
    <col min="4350" max="4350" width="16" style="133" customWidth="1"/>
    <col min="4351" max="4351" width="7" style="133" customWidth="1"/>
    <col min="4352" max="4352" width="14.42578125" style="133" customWidth="1"/>
    <col min="4353" max="4353" width="11" style="133" customWidth="1"/>
    <col min="4354" max="4355" width="13.85546875" style="133" customWidth="1"/>
    <col min="4356" max="4356" width="12.140625" style="133" customWidth="1"/>
    <col min="4357" max="4357" width="13.85546875" style="133" customWidth="1"/>
    <col min="4358" max="4358" width="11.5703125" style="133" customWidth="1"/>
    <col min="4359" max="4359" width="15.140625" style="133" customWidth="1"/>
    <col min="4360" max="4360" width="13.85546875" style="133" customWidth="1"/>
    <col min="4361" max="4361" width="10.5703125" style="133" customWidth="1"/>
    <col min="4362" max="4362" width="13.85546875" style="133" customWidth="1"/>
    <col min="4363" max="4363" width="11.7109375" style="133" customWidth="1"/>
    <col min="4364" max="4364" width="0" style="133" hidden="1" customWidth="1"/>
    <col min="4365" max="4365" width="35.140625" style="133" customWidth="1"/>
    <col min="4366" max="4366" width="36.28515625" style="133" customWidth="1"/>
    <col min="4367" max="4599" width="9.140625" style="133"/>
    <col min="4600" max="4600" width="3.5703125" style="133" customWidth="1"/>
    <col min="4601" max="4601" width="25.7109375" style="133" customWidth="1"/>
    <col min="4602" max="4602" width="11.5703125" style="133" customWidth="1"/>
    <col min="4603" max="4603" width="18.42578125" style="133" customWidth="1"/>
    <col min="4604" max="4604" width="10.140625" style="133" customWidth="1"/>
    <col min="4605" max="4605" width="15.5703125" style="133" customWidth="1"/>
    <col min="4606" max="4606" width="16" style="133" customWidth="1"/>
    <col min="4607" max="4607" width="7" style="133" customWidth="1"/>
    <col min="4608" max="4608" width="14.42578125" style="133" customWidth="1"/>
    <col min="4609" max="4609" width="11" style="133" customWidth="1"/>
    <col min="4610" max="4611" width="13.85546875" style="133" customWidth="1"/>
    <col min="4612" max="4612" width="12.140625" style="133" customWidth="1"/>
    <col min="4613" max="4613" width="13.85546875" style="133" customWidth="1"/>
    <col min="4614" max="4614" width="11.5703125" style="133" customWidth="1"/>
    <col min="4615" max="4615" width="15.140625" style="133" customWidth="1"/>
    <col min="4616" max="4616" width="13.85546875" style="133" customWidth="1"/>
    <col min="4617" max="4617" width="10.5703125" style="133" customWidth="1"/>
    <col min="4618" max="4618" width="13.85546875" style="133" customWidth="1"/>
    <col min="4619" max="4619" width="11.7109375" style="133" customWidth="1"/>
    <col min="4620" max="4620" width="0" style="133" hidden="1" customWidth="1"/>
    <col min="4621" max="4621" width="35.140625" style="133" customWidth="1"/>
    <col min="4622" max="4622" width="36.28515625" style="133" customWidth="1"/>
    <col min="4623" max="4855" width="9.140625" style="133"/>
    <col min="4856" max="4856" width="3.5703125" style="133" customWidth="1"/>
    <col min="4857" max="4857" width="25.7109375" style="133" customWidth="1"/>
    <col min="4858" max="4858" width="11.5703125" style="133" customWidth="1"/>
    <col min="4859" max="4859" width="18.42578125" style="133" customWidth="1"/>
    <col min="4860" max="4860" width="10.140625" style="133" customWidth="1"/>
    <col min="4861" max="4861" width="15.5703125" style="133" customWidth="1"/>
    <col min="4862" max="4862" width="16" style="133" customWidth="1"/>
    <col min="4863" max="4863" width="7" style="133" customWidth="1"/>
    <col min="4864" max="4864" width="14.42578125" style="133" customWidth="1"/>
    <col min="4865" max="4865" width="11" style="133" customWidth="1"/>
    <col min="4866" max="4867" width="13.85546875" style="133" customWidth="1"/>
    <col min="4868" max="4868" width="12.140625" style="133" customWidth="1"/>
    <col min="4869" max="4869" width="13.85546875" style="133" customWidth="1"/>
    <col min="4870" max="4870" width="11.5703125" style="133" customWidth="1"/>
    <col min="4871" max="4871" width="15.140625" style="133" customWidth="1"/>
    <col min="4872" max="4872" width="13.85546875" style="133" customWidth="1"/>
    <col min="4873" max="4873" width="10.5703125" style="133" customWidth="1"/>
    <col min="4874" max="4874" width="13.85546875" style="133" customWidth="1"/>
    <col min="4875" max="4875" width="11.7109375" style="133" customWidth="1"/>
    <col min="4876" max="4876" width="0" style="133" hidden="1" customWidth="1"/>
    <col min="4877" max="4877" width="35.140625" style="133" customWidth="1"/>
    <col min="4878" max="4878" width="36.28515625" style="133" customWidth="1"/>
    <col min="4879" max="5111" width="9.140625" style="133"/>
    <col min="5112" max="5112" width="3.5703125" style="133" customWidth="1"/>
    <col min="5113" max="5113" width="25.7109375" style="133" customWidth="1"/>
    <col min="5114" max="5114" width="11.5703125" style="133" customWidth="1"/>
    <col min="5115" max="5115" width="18.42578125" style="133" customWidth="1"/>
    <col min="5116" max="5116" width="10.140625" style="133" customWidth="1"/>
    <col min="5117" max="5117" width="15.5703125" style="133" customWidth="1"/>
    <col min="5118" max="5118" width="16" style="133" customWidth="1"/>
    <col min="5119" max="5119" width="7" style="133" customWidth="1"/>
    <col min="5120" max="5120" width="14.42578125" style="133" customWidth="1"/>
    <col min="5121" max="5121" width="11" style="133" customWidth="1"/>
    <col min="5122" max="5123" width="13.85546875" style="133" customWidth="1"/>
    <col min="5124" max="5124" width="12.140625" style="133" customWidth="1"/>
    <col min="5125" max="5125" width="13.85546875" style="133" customWidth="1"/>
    <col min="5126" max="5126" width="11.5703125" style="133" customWidth="1"/>
    <col min="5127" max="5127" width="15.140625" style="133" customWidth="1"/>
    <col min="5128" max="5128" width="13.85546875" style="133" customWidth="1"/>
    <col min="5129" max="5129" width="10.5703125" style="133" customWidth="1"/>
    <col min="5130" max="5130" width="13.85546875" style="133" customWidth="1"/>
    <col min="5131" max="5131" width="11.7109375" style="133" customWidth="1"/>
    <col min="5132" max="5132" width="0" style="133" hidden="1" customWidth="1"/>
    <col min="5133" max="5133" width="35.140625" style="133" customWidth="1"/>
    <col min="5134" max="5134" width="36.28515625" style="133" customWidth="1"/>
    <col min="5135" max="5367" width="9.140625" style="133"/>
    <col min="5368" max="5368" width="3.5703125" style="133" customWidth="1"/>
    <col min="5369" max="5369" width="25.7109375" style="133" customWidth="1"/>
    <col min="5370" max="5370" width="11.5703125" style="133" customWidth="1"/>
    <col min="5371" max="5371" width="18.42578125" style="133" customWidth="1"/>
    <col min="5372" max="5372" width="10.140625" style="133" customWidth="1"/>
    <col min="5373" max="5373" width="15.5703125" style="133" customWidth="1"/>
    <col min="5374" max="5374" width="16" style="133" customWidth="1"/>
    <col min="5375" max="5375" width="7" style="133" customWidth="1"/>
    <col min="5376" max="5376" width="14.42578125" style="133" customWidth="1"/>
    <col min="5377" max="5377" width="11" style="133" customWidth="1"/>
    <col min="5378" max="5379" width="13.85546875" style="133" customWidth="1"/>
    <col min="5380" max="5380" width="12.140625" style="133" customWidth="1"/>
    <col min="5381" max="5381" width="13.85546875" style="133" customWidth="1"/>
    <col min="5382" max="5382" width="11.5703125" style="133" customWidth="1"/>
    <col min="5383" max="5383" width="15.140625" style="133" customWidth="1"/>
    <col min="5384" max="5384" width="13.85546875" style="133" customWidth="1"/>
    <col min="5385" max="5385" width="10.5703125" style="133" customWidth="1"/>
    <col min="5386" max="5386" width="13.85546875" style="133" customWidth="1"/>
    <col min="5387" max="5387" width="11.7109375" style="133" customWidth="1"/>
    <col min="5388" max="5388" width="0" style="133" hidden="1" customWidth="1"/>
    <col min="5389" max="5389" width="35.140625" style="133" customWidth="1"/>
    <col min="5390" max="5390" width="36.28515625" style="133" customWidth="1"/>
    <col min="5391" max="5623" width="9.140625" style="133"/>
    <col min="5624" max="5624" width="3.5703125" style="133" customWidth="1"/>
    <col min="5625" max="5625" width="25.7109375" style="133" customWidth="1"/>
    <col min="5626" max="5626" width="11.5703125" style="133" customWidth="1"/>
    <col min="5627" max="5627" width="18.42578125" style="133" customWidth="1"/>
    <col min="5628" max="5628" width="10.140625" style="133" customWidth="1"/>
    <col min="5629" max="5629" width="15.5703125" style="133" customWidth="1"/>
    <col min="5630" max="5630" width="16" style="133" customWidth="1"/>
    <col min="5631" max="5631" width="7" style="133" customWidth="1"/>
    <col min="5632" max="5632" width="14.42578125" style="133" customWidth="1"/>
    <col min="5633" max="5633" width="11" style="133" customWidth="1"/>
    <col min="5634" max="5635" width="13.85546875" style="133" customWidth="1"/>
    <col min="5636" max="5636" width="12.140625" style="133" customWidth="1"/>
    <col min="5637" max="5637" width="13.85546875" style="133" customWidth="1"/>
    <col min="5638" max="5638" width="11.5703125" style="133" customWidth="1"/>
    <col min="5639" max="5639" width="15.140625" style="133" customWidth="1"/>
    <col min="5640" max="5640" width="13.85546875" style="133" customWidth="1"/>
    <col min="5641" max="5641" width="10.5703125" style="133" customWidth="1"/>
    <col min="5642" max="5642" width="13.85546875" style="133" customWidth="1"/>
    <col min="5643" max="5643" width="11.7109375" style="133" customWidth="1"/>
    <col min="5644" max="5644" width="0" style="133" hidden="1" customWidth="1"/>
    <col min="5645" max="5645" width="35.140625" style="133" customWidth="1"/>
    <col min="5646" max="5646" width="36.28515625" style="133" customWidth="1"/>
    <col min="5647" max="5879" width="9.140625" style="133"/>
    <col min="5880" max="5880" width="3.5703125" style="133" customWidth="1"/>
    <col min="5881" max="5881" width="25.7109375" style="133" customWidth="1"/>
    <col min="5882" max="5882" width="11.5703125" style="133" customWidth="1"/>
    <col min="5883" max="5883" width="18.42578125" style="133" customWidth="1"/>
    <col min="5884" max="5884" width="10.140625" style="133" customWidth="1"/>
    <col min="5885" max="5885" width="15.5703125" style="133" customWidth="1"/>
    <col min="5886" max="5886" width="16" style="133" customWidth="1"/>
    <col min="5887" max="5887" width="7" style="133" customWidth="1"/>
    <col min="5888" max="5888" width="14.42578125" style="133" customWidth="1"/>
    <col min="5889" max="5889" width="11" style="133" customWidth="1"/>
    <col min="5890" max="5891" width="13.85546875" style="133" customWidth="1"/>
    <col min="5892" max="5892" width="12.140625" style="133" customWidth="1"/>
    <col min="5893" max="5893" width="13.85546875" style="133" customWidth="1"/>
    <col min="5894" max="5894" width="11.5703125" style="133" customWidth="1"/>
    <col min="5895" max="5895" width="15.140625" style="133" customWidth="1"/>
    <col min="5896" max="5896" width="13.85546875" style="133" customWidth="1"/>
    <col min="5897" max="5897" width="10.5703125" style="133" customWidth="1"/>
    <col min="5898" max="5898" width="13.85546875" style="133" customWidth="1"/>
    <col min="5899" max="5899" width="11.7109375" style="133" customWidth="1"/>
    <col min="5900" max="5900" width="0" style="133" hidden="1" customWidth="1"/>
    <col min="5901" max="5901" width="35.140625" style="133" customWidth="1"/>
    <col min="5902" max="5902" width="36.28515625" style="133" customWidth="1"/>
    <col min="5903" max="6135" width="9.140625" style="133"/>
    <col min="6136" max="6136" width="3.5703125" style="133" customWidth="1"/>
    <col min="6137" max="6137" width="25.7109375" style="133" customWidth="1"/>
    <col min="6138" max="6138" width="11.5703125" style="133" customWidth="1"/>
    <col min="6139" max="6139" width="18.42578125" style="133" customWidth="1"/>
    <col min="6140" max="6140" width="10.140625" style="133" customWidth="1"/>
    <col min="6141" max="6141" width="15.5703125" style="133" customWidth="1"/>
    <col min="6142" max="6142" width="16" style="133" customWidth="1"/>
    <col min="6143" max="6143" width="7" style="133" customWidth="1"/>
    <col min="6144" max="6144" width="14.42578125" style="133" customWidth="1"/>
    <col min="6145" max="6145" width="11" style="133" customWidth="1"/>
    <col min="6146" max="6147" width="13.85546875" style="133" customWidth="1"/>
    <col min="6148" max="6148" width="12.140625" style="133" customWidth="1"/>
    <col min="6149" max="6149" width="13.85546875" style="133" customWidth="1"/>
    <col min="6150" max="6150" width="11.5703125" style="133" customWidth="1"/>
    <col min="6151" max="6151" width="15.140625" style="133" customWidth="1"/>
    <col min="6152" max="6152" width="13.85546875" style="133" customWidth="1"/>
    <col min="6153" max="6153" width="10.5703125" style="133" customWidth="1"/>
    <col min="6154" max="6154" width="13.85546875" style="133" customWidth="1"/>
    <col min="6155" max="6155" width="11.7109375" style="133" customWidth="1"/>
    <col min="6156" max="6156" width="0" style="133" hidden="1" customWidth="1"/>
    <col min="6157" max="6157" width="35.140625" style="133" customWidth="1"/>
    <col min="6158" max="6158" width="36.28515625" style="133" customWidth="1"/>
    <col min="6159" max="6391" width="9.140625" style="133"/>
    <col min="6392" max="6392" width="3.5703125" style="133" customWidth="1"/>
    <col min="6393" max="6393" width="25.7109375" style="133" customWidth="1"/>
    <col min="6394" max="6394" width="11.5703125" style="133" customWidth="1"/>
    <col min="6395" max="6395" width="18.42578125" style="133" customWidth="1"/>
    <col min="6396" max="6396" width="10.140625" style="133" customWidth="1"/>
    <col min="6397" max="6397" width="15.5703125" style="133" customWidth="1"/>
    <col min="6398" max="6398" width="16" style="133" customWidth="1"/>
    <col min="6399" max="6399" width="7" style="133" customWidth="1"/>
    <col min="6400" max="6400" width="14.42578125" style="133" customWidth="1"/>
    <col min="6401" max="6401" width="11" style="133" customWidth="1"/>
    <col min="6402" max="6403" width="13.85546875" style="133" customWidth="1"/>
    <col min="6404" max="6404" width="12.140625" style="133" customWidth="1"/>
    <col min="6405" max="6405" width="13.85546875" style="133" customWidth="1"/>
    <col min="6406" max="6406" width="11.5703125" style="133" customWidth="1"/>
    <col min="6407" max="6407" width="15.140625" style="133" customWidth="1"/>
    <col min="6408" max="6408" width="13.85546875" style="133" customWidth="1"/>
    <col min="6409" max="6409" width="10.5703125" style="133" customWidth="1"/>
    <col min="6410" max="6410" width="13.85546875" style="133" customWidth="1"/>
    <col min="6411" max="6411" width="11.7109375" style="133" customWidth="1"/>
    <col min="6412" max="6412" width="0" style="133" hidden="1" customWidth="1"/>
    <col min="6413" max="6413" width="35.140625" style="133" customWidth="1"/>
    <col min="6414" max="6414" width="36.28515625" style="133" customWidth="1"/>
    <col min="6415" max="6647" width="9.140625" style="133"/>
    <col min="6648" max="6648" width="3.5703125" style="133" customWidth="1"/>
    <col min="6649" max="6649" width="25.7109375" style="133" customWidth="1"/>
    <col min="6650" max="6650" width="11.5703125" style="133" customWidth="1"/>
    <col min="6651" max="6651" width="18.42578125" style="133" customWidth="1"/>
    <col min="6652" max="6652" width="10.140625" style="133" customWidth="1"/>
    <col min="6653" max="6653" width="15.5703125" style="133" customWidth="1"/>
    <col min="6654" max="6654" width="16" style="133" customWidth="1"/>
    <col min="6655" max="6655" width="7" style="133" customWidth="1"/>
    <col min="6656" max="6656" width="14.42578125" style="133" customWidth="1"/>
    <col min="6657" max="6657" width="11" style="133" customWidth="1"/>
    <col min="6658" max="6659" width="13.85546875" style="133" customWidth="1"/>
    <col min="6660" max="6660" width="12.140625" style="133" customWidth="1"/>
    <col min="6661" max="6661" width="13.85546875" style="133" customWidth="1"/>
    <col min="6662" max="6662" width="11.5703125" style="133" customWidth="1"/>
    <col min="6663" max="6663" width="15.140625" style="133" customWidth="1"/>
    <col min="6664" max="6664" width="13.85546875" style="133" customWidth="1"/>
    <col min="6665" max="6665" width="10.5703125" style="133" customWidth="1"/>
    <col min="6666" max="6666" width="13.85546875" style="133" customWidth="1"/>
    <col min="6667" max="6667" width="11.7109375" style="133" customWidth="1"/>
    <col min="6668" max="6668" width="0" style="133" hidden="1" customWidth="1"/>
    <col min="6669" max="6669" width="35.140625" style="133" customWidth="1"/>
    <col min="6670" max="6670" width="36.28515625" style="133" customWidth="1"/>
    <col min="6671" max="6903" width="9.140625" style="133"/>
    <col min="6904" max="6904" width="3.5703125" style="133" customWidth="1"/>
    <col min="6905" max="6905" width="25.7109375" style="133" customWidth="1"/>
    <col min="6906" max="6906" width="11.5703125" style="133" customWidth="1"/>
    <col min="6907" max="6907" width="18.42578125" style="133" customWidth="1"/>
    <col min="6908" max="6908" width="10.140625" style="133" customWidth="1"/>
    <col min="6909" max="6909" width="15.5703125" style="133" customWidth="1"/>
    <col min="6910" max="6910" width="16" style="133" customWidth="1"/>
    <col min="6911" max="6911" width="7" style="133" customWidth="1"/>
    <col min="6912" max="6912" width="14.42578125" style="133" customWidth="1"/>
    <col min="6913" max="6913" width="11" style="133" customWidth="1"/>
    <col min="6914" max="6915" width="13.85546875" style="133" customWidth="1"/>
    <col min="6916" max="6916" width="12.140625" style="133" customWidth="1"/>
    <col min="6917" max="6917" width="13.85546875" style="133" customWidth="1"/>
    <col min="6918" max="6918" width="11.5703125" style="133" customWidth="1"/>
    <col min="6919" max="6919" width="15.140625" style="133" customWidth="1"/>
    <col min="6920" max="6920" width="13.85546875" style="133" customWidth="1"/>
    <col min="6921" max="6921" width="10.5703125" style="133" customWidth="1"/>
    <col min="6922" max="6922" width="13.85546875" style="133" customWidth="1"/>
    <col min="6923" max="6923" width="11.7109375" style="133" customWidth="1"/>
    <col min="6924" max="6924" width="0" style="133" hidden="1" customWidth="1"/>
    <col min="6925" max="6925" width="35.140625" style="133" customWidth="1"/>
    <col min="6926" max="6926" width="36.28515625" style="133" customWidth="1"/>
    <col min="6927" max="7159" width="9.140625" style="133"/>
    <col min="7160" max="7160" width="3.5703125" style="133" customWidth="1"/>
    <col min="7161" max="7161" width="25.7109375" style="133" customWidth="1"/>
    <col min="7162" max="7162" width="11.5703125" style="133" customWidth="1"/>
    <col min="7163" max="7163" width="18.42578125" style="133" customWidth="1"/>
    <col min="7164" max="7164" width="10.140625" style="133" customWidth="1"/>
    <col min="7165" max="7165" width="15.5703125" style="133" customWidth="1"/>
    <col min="7166" max="7166" width="16" style="133" customWidth="1"/>
    <col min="7167" max="7167" width="7" style="133" customWidth="1"/>
    <col min="7168" max="7168" width="14.42578125" style="133" customWidth="1"/>
    <col min="7169" max="7169" width="11" style="133" customWidth="1"/>
    <col min="7170" max="7171" width="13.85546875" style="133" customWidth="1"/>
    <col min="7172" max="7172" width="12.140625" style="133" customWidth="1"/>
    <col min="7173" max="7173" width="13.85546875" style="133" customWidth="1"/>
    <col min="7174" max="7174" width="11.5703125" style="133" customWidth="1"/>
    <col min="7175" max="7175" width="15.140625" style="133" customWidth="1"/>
    <col min="7176" max="7176" width="13.85546875" style="133" customWidth="1"/>
    <col min="7177" max="7177" width="10.5703125" style="133" customWidth="1"/>
    <col min="7178" max="7178" width="13.85546875" style="133" customWidth="1"/>
    <col min="7179" max="7179" width="11.7109375" style="133" customWidth="1"/>
    <col min="7180" max="7180" width="0" style="133" hidden="1" customWidth="1"/>
    <col min="7181" max="7181" width="35.140625" style="133" customWidth="1"/>
    <col min="7182" max="7182" width="36.28515625" style="133" customWidth="1"/>
    <col min="7183" max="7415" width="9.140625" style="133"/>
    <col min="7416" max="7416" width="3.5703125" style="133" customWidth="1"/>
    <col min="7417" max="7417" width="25.7109375" style="133" customWidth="1"/>
    <col min="7418" max="7418" width="11.5703125" style="133" customWidth="1"/>
    <col min="7419" max="7419" width="18.42578125" style="133" customWidth="1"/>
    <col min="7420" max="7420" width="10.140625" style="133" customWidth="1"/>
    <col min="7421" max="7421" width="15.5703125" style="133" customWidth="1"/>
    <col min="7422" max="7422" width="16" style="133" customWidth="1"/>
    <col min="7423" max="7423" width="7" style="133" customWidth="1"/>
    <col min="7424" max="7424" width="14.42578125" style="133" customWidth="1"/>
    <col min="7425" max="7425" width="11" style="133" customWidth="1"/>
    <col min="7426" max="7427" width="13.85546875" style="133" customWidth="1"/>
    <col min="7428" max="7428" width="12.140625" style="133" customWidth="1"/>
    <col min="7429" max="7429" width="13.85546875" style="133" customWidth="1"/>
    <col min="7430" max="7430" width="11.5703125" style="133" customWidth="1"/>
    <col min="7431" max="7431" width="15.140625" style="133" customWidth="1"/>
    <col min="7432" max="7432" width="13.85546875" style="133" customWidth="1"/>
    <col min="7433" max="7433" width="10.5703125" style="133" customWidth="1"/>
    <col min="7434" max="7434" width="13.85546875" style="133" customWidth="1"/>
    <col min="7435" max="7435" width="11.7109375" style="133" customWidth="1"/>
    <col min="7436" max="7436" width="0" style="133" hidden="1" customWidth="1"/>
    <col min="7437" max="7437" width="35.140625" style="133" customWidth="1"/>
    <col min="7438" max="7438" width="36.28515625" style="133" customWidth="1"/>
    <col min="7439" max="7671" width="9.140625" style="133"/>
    <col min="7672" max="7672" width="3.5703125" style="133" customWidth="1"/>
    <col min="7673" max="7673" width="25.7109375" style="133" customWidth="1"/>
    <col min="7674" max="7674" width="11.5703125" style="133" customWidth="1"/>
    <col min="7675" max="7675" width="18.42578125" style="133" customWidth="1"/>
    <col min="7676" max="7676" width="10.140625" style="133" customWidth="1"/>
    <col min="7677" max="7677" width="15.5703125" style="133" customWidth="1"/>
    <col min="7678" max="7678" width="16" style="133" customWidth="1"/>
    <col min="7679" max="7679" width="7" style="133" customWidth="1"/>
    <col min="7680" max="7680" width="14.42578125" style="133" customWidth="1"/>
    <col min="7681" max="7681" width="11" style="133" customWidth="1"/>
    <col min="7682" max="7683" width="13.85546875" style="133" customWidth="1"/>
    <col min="7684" max="7684" width="12.140625" style="133" customWidth="1"/>
    <col min="7685" max="7685" width="13.85546875" style="133" customWidth="1"/>
    <col min="7686" max="7686" width="11.5703125" style="133" customWidth="1"/>
    <col min="7687" max="7687" width="15.140625" style="133" customWidth="1"/>
    <col min="7688" max="7688" width="13.85546875" style="133" customWidth="1"/>
    <col min="7689" max="7689" width="10.5703125" style="133" customWidth="1"/>
    <col min="7690" max="7690" width="13.85546875" style="133" customWidth="1"/>
    <col min="7691" max="7691" width="11.7109375" style="133" customWidth="1"/>
    <col min="7692" max="7692" width="0" style="133" hidden="1" customWidth="1"/>
    <col min="7693" max="7693" width="35.140625" style="133" customWidth="1"/>
    <col min="7694" max="7694" width="36.28515625" style="133" customWidth="1"/>
    <col min="7695" max="7927" width="9.140625" style="133"/>
    <col min="7928" max="7928" width="3.5703125" style="133" customWidth="1"/>
    <col min="7929" max="7929" width="25.7109375" style="133" customWidth="1"/>
    <col min="7930" max="7930" width="11.5703125" style="133" customWidth="1"/>
    <col min="7931" max="7931" width="18.42578125" style="133" customWidth="1"/>
    <col min="7932" max="7932" width="10.140625" style="133" customWidth="1"/>
    <col min="7933" max="7933" width="15.5703125" style="133" customWidth="1"/>
    <col min="7934" max="7934" width="16" style="133" customWidth="1"/>
    <col min="7935" max="7935" width="7" style="133" customWidth="1"/>
    <col min="7936" max="7936" width="14.42578125" style="133" customWidth="1"/>
    <col min="7937" max="7937" width="11" style="133" customWidth="1"/>
    <col min="7938" max="7939" width="13.85546875" style="133" customWidth="1"/>
    <col min="7940" max="7940" width="12.140625" style="133" customWidth="1"/>
    <col min="7941" max="7941" width="13.85546875" style="133" customWidth="1"/>
    <col min="7942" max="7942" width="11.5703125" style="133" customWidth="1"/>
    <col min="7943" max="7943" width="15.140625" style="133" customWidth="1"/>
    <col min="7944" max="7944" width="13.85546875" style="133" customWidth="1"/>
    <col min="7945" max="7945" width="10.5703125" style="133" customWidth="1"/>
    <col min="7946" max="7946" width="13.85546875" style="133" customWidth="1"/>
    <col min="7947" max="7947" width="11.7109375" style="133" customWidth="1"/>
    <col min="7948" max="7948" width="0" style="133" hidden="1" customWidth="1"/>
    <col min="7949" max="7949" width="35.140625" style="133" customWidth="1"/>
    <col min="7950" max="7950" width="36.28515625" style="133" customWidth="1"/>
    <col min="7951" max="8183" width="9.140625" style="133"/>
    <col min="8184" max="8184" width="3.5703125" style="133" customWidth="1"/>
    <col min="8185" max="8185" width="25.7109375" style="133" customWidth="1"/>
    <col min="8186" max="8186" width="11.5703125" style="133" customWidth="1"/>
    <col min="8187" max="8187" width="18.42578125" style="133" customWidth="1"/>
    <col min="8188" max="8188" width="10.140625" style="133" customWidth="1"/>
    <col min="8189" max="8189" width="15.5703125" style="133" customWidth="1"/>
    <col min="8190" max="8190" width="16" style="133" customWidth="1"/>
    <col min="8191" max="8191" width="7" style="133" customWidth="1"/>
    <col min="8192" max="8192" width="14.42578125" style="133" customWidth="1"/>
    <col min="8193" max="8193" width="11" style="133" customWidth="1"/>
    <col min="8194" max="8195" width="13.85546875" style="133" customWidth="1"/>
    <col min="8196" max="8196" width="12.140625" style="133" customWidth="1"/>
    <col min="8197" max="8197" width="13.85546875" style="133" customWidth="1"/>
    <col min="8198" max="8198" width="11.5703125" style="133" customWidth="1"/>
    <col min="8199" max="8199" width="15.140625" style="133" customWidth="1"/>
    <col min="8200" max="8200" width="13.85546875" style="133" customWidth="1"/>
    <col min="8201" max="8201" width="10.5703125" style="133" customWidth="1"/>
    <col min="8202" max="8202" width="13.85546875" style="133" customWidth="1"/>
    <col min="8203" max="8203" width="11.7109375" style="133" customWidth="1"/>
    <col min="8204" max="8204" width="0" style="133" hidden="1" customWidth="1"/>
    <col min="8205" max="8205" width="35.140625" style="133" customWidth="1"/>
    <col min="8206" max="8206" width="36.28515625" style="133" customWidth="1"/>
    <col min="8207" max="8439" width="9.140625" style="133"/>
    <col min="8440" max="8440" width="3.5703125" style="133" customWidth="1"/>
    <col min="8441" max="8441" width="25.7109375" style="133" customWidth="1"/>
    <col min="8442" max="8442" width="11.5703125" style="133" customWidth="1"/>
    <col min="8443" max="8443" width="18.42578125" style="133" customWidth="1"/>
    <col min="8444" max="8444" width="10.140625" style="133" customWidth="1"/>
    <col min="8445" max="8445" width="15.5703125" style="133" customWidth="1"/>
    <col min="8446" max="8446" width="16" style="133" customWidth="1"/>
    <col min="8447" max="8447" width="7" style="133" customWidth="1"/>
    <col min="8448" max="8448" width="14.42578125" style="133" customWidth="1"/>
    <col min="8449" max="8449" width="11" style="133" customWidth="1"/>
    <col min="8450" max="8451" width="13.85546875" style="133" customWidth="1"/>
    <col min="8452" max="8452" width="12.140625" style="133" customWidth="1"/>
    <col min="8453" max="8453" width="13.85546875" style="133" customWidth="1"/>
    <col min="8454" max="8454" width="11.5703125" style="133" customWidth="1"/>
    <col min="8455" max="8455" width="15.140625" style="133" customWidth="1"/>
    <col min="8456" max="8456" width="13.85546875" style="133" customWidth="1"/>
    <col min="8457" max="8457" width="10.5703125" style="133" customWidth="1"/>
    <col min="8458" max="8458" width="13.85546875" style="133" customWidth="1"/>
    <col min="8459" max="8459" width="11.7109375" style="133" customWidth="1"/>
    <col min="8460" max="8460" width="0" style="133" hidden="1" customWidth="1"/>
    <col min="8461" max="8461" width="35.140625" style="133" customWidth="1"/>
    <col min="8462" max="8462" width="36.28515625" style="133" customWidth="1"/>
    <col min="8463" max="8695" width="9.140625" style="133"/>
    <col min="8696" max="8696" width="3.5703125" style="133" customWidth="1"/>
    <col min="8697" max="8697" width="25.7109375" style="133" customWidth="1"/>
    <col min="8698" max="8698" width="11.5703125" style="133" customWidth="1"/>
    <col min="8699" max="8699" width="18.42578125" style="133" customWidth="1"/>
    <col min="8700" max="8700" width="10.140625" style="133" customWidth="1"/>
    <col min="8701" max="8701" width="15.5703125" style="133" customWidth="1"/>
    <col min="8702" max="8702" width="16" style="133" customWidth="1"/>
    <col min="8703" max="8703" width="7" style="133" customWidth="1"/>
    <col min="8704" max="8704" width="14.42578125" style="133" customWidth="1"/>
    <col min="8705" max="8705" width="11" style="133" customWidth="1"/>
    <col min="8706" max="8707" width="13.85546875" style="133" customWidth="1"/>
    <col min="8708" max="8708" width="12.140625" style="133" customWidth="1"/>
    <col min="8709" max="8709" width="13.85546875" style="133" customWidth="1"/>
    <col min="8710" max="8710" width="11.5703125" style="133" customWidth="1"/>
    <col min="8711" max="8711" width="15.140625" style="133" customWidth="1"/>
    <col min="8712" max="8712" width="13.85546875" style="133" customWidth="1"/>
    <col min="8713" max="8713" width="10.5703125" style="133" customWidth="1"/>
    <col min="8714" max="8714" width="13.85546875" style="133" customWidth="1"/>
    <col min="8715" max="8715" width="11.7109375" style="133" customWidth="1"/>
    <col min="8716" max="8716" width="0" style="133" hidden="1" customWidth="1"/>
    <col min="8717" max="8717" width="35.140625" style="133" customWidth="1"/>
    <col min="8718" max="8718" width="36.28515625" style="133" customWidth="1"/>
    <col min="8719" max="8951" width="9.140625" style="133"/>
    <col min="8952" max="8952" width="3.5703125" style="133" customWidth="1"/>
    <col min="8953" max="8953" width="25.7109375" style="133" customWidth="1"/>
    <col min="8954" max="8954" width="11.5703125" style="133" customWidth="1"/>
    <col min="8955" max="8955" width="18.42578125" style="133" customWidth="1"/>
    <col min="8956" max="8956" width="10.140625" style="133" customWidth="1"/>
    <col min="8957" max="8957" width="15.5703125" style="133" customWidth="1"/>
    <col min="8958" max="8958" width="16" style="133" customWidth="1"/>
    <col min="8959" max="8959" width="7" style="133" customWidth="1"/>
    <col min="8960" max="8960" width="14.42578125" style="133" customWidth="1"/>
    <col min="8961" max="8961" width="11" style="133" customWidth="1"/>
    <col min="8962" max="8963" width="13.85546875" style="133" customWidth="1"/>
    <col min="8964" max="8964" width="12.140625" style="133" customWidth="1"/>
    <col min="8965" max="8965" width="13.85546875" style="133" customWidth="1"/>
    <col min="8966" max="8966" width="11.5703125" style="133" customWidth="1"/>
    <col min="8967" max="8967" width="15.140625" style="133" customWidth="1"/>
    <col min="8968" max="8968" width="13.85546875" style="133" customWidth="1"/>
    <col min="8969" max="8969" width="10.5703125" style="133" customWidth="1"/>
    <col min="8970" max="8970" width="13.85546875" style="133" customWidth="1"/>
    <col min="8971" max="8971" width="11.7109375" style="133" customWidth="1"/>
    <col min="8972" max="8972" width="0" style="133" hidden="1" customWidth="1"/>
    <col min="8973" max="8973" width="35.140625" style="133" customWidth="1"/>
    <col min="8974" max="8974" width="36.28515625" style="133" customWidth="1"/>
    <col min="8975" max="9207" width="9.140625" style="133"/>
    <col min="9208" max="9208" width="3.5703125" style="133" customWidth="1"/>
    <col min="9209" max="9209" width="25.7109375" style="133" customWidth="1"/>
    <col min="9210" max="9210" width="11.5703125" style="133" customWidth="1"/>
    <col min="9211" max="9211" width="18.42578125" style="133" customWidth="1"/>
    <col min="9212" max="9212" width="10.140625" style="133" customWidth="1"/>
    <col min="9213" max="9213" width="15.5703125" style="133" customWidth="1"/>
    <col min="9214" max="9214" width="16" style="133" customWidth="1"/>
    <col min="9215" max="9215" width="7" style="133" customWidth="1"/>
    <col min="9216" max="9216" width="14.42578125" style="133" customWidth="1"/>
    <col min="9217" max="9217" width="11" style="133" customWidth="1"/>
    <col min="9218" max="9219" width="13.85546875" style="133" customWidth="1"/>
    <col min="9220" max="9220" width="12.140625" style="133" customWidth="1"/>
    <col min="9221" max="9221" width="13.85546875" style="133" customWidth="1"/>
    <col min="9222" max="9222" width="11.5703125" style="133" customWidth="1"/>
    <col min="9223" max="9223" width="15.140625" style="133" customWidth="1"/>
    <col min="9224" max="9224" width="13.85546875" style="133" customWidth="1"/>
    <col min="9225" max="9225" width="10.5703125" style="133" customWidth="1"/>
    <col min="9226" max="9226" width="13.85546875" style="133" customWidth="1"/>
    <col min="9227" max="9227" width="11.7109375" style="133" customWidth="1"/>
    <col min="9228" max="9228" width="0" style="133" hidden="1" customWidth="1"/>
    <col min="9229" max="9229" width="35.140625" style="133" customWidth="1"/>
    <col min="9230" max="9230" width="36.28515625" style="133" customWidth="1"/>
    <col min="9231" max="9463" width="9.140625" style="133"/>
    <col min="9464" max="9464" width="3.5703125" style="133" customWidth="1"/>
    <col min="9465" max="9465" width="25.7109375" style="133" customWidth="1"/>
    <col min="9466" max="9466" width="11.5703125" style="133" customWidth="1"/>
    <col min="9467" max="9467" width="18.42578125" style="133" customWidth="1"/>
    <col min="9468" max="9468" width="10.140625" style="133" customWidth="1"/>
    <col min="9469" max="9469" width="15.5703125" style="133" customWidth="1"/>
    <col min="9470" max="9470" width="16" style="133" customWidth="1"/>
    <col min="9471" max="9471" width="7" style="133" customWidth="1"/>
    <col min="9472" max="9472" width="14.42578125" style="133" customWidth="1"/>
    <col min="9473" max="9473" width="11" style="133" customWidth="1"/>
    <col min="9474" max="9475" width="13.85546875" style="133" customWidth="1"/>
    <col min="9476" max="9476" width="12.140625" style="133" customWidth="1"/>
    <col min="9477" max="9477" width="13.85546875" style="133" customWidth="1"/>
    <col min="9478" max="9478" width="11.5703125" style="133" customWidth="1"/>
    <col min="9479" max="9479" width="15.140625" style="133" customWidth="1"/>
    <col min="9480" max="9480" width="13.85546875" style="133" customWidth="1"/>
    <col min="9481" max="9481" width="10.5703125" style="133" customWidth="1"/>
    <col min="9482" max="9482" width="13.85546875" style="133" customWidth="1"/>
    <col min="9483" max="9483" width="11.7109375" style="133" customWidth="1"/>
    <col min="9484" max="9484" width="0" style="133" hidden="1" customWidth="1"/>
    <col min="9485" max="9485" width="35.140625" style="133" customWidth="1"/>
    <col min="9486" max="9486" width="36.28515625" style="133" customWidth="1"/>
    <col min="9487" max="9719" width="9.140625" style="133"/>
    <col min="9720" max="9720" width="3.5703125" style="133" customWidth="1"/>
    <col min="9721" max="9721" width="25.7109375" style="133" customWidth="1"/>
    <col min="9722" max="9722" width="11.5703125" style="133" customWidth="1"/>
    <col min="9723" max="9723" width="18.42578125" style="133" customWidth="1"/>
    <col min="9724" max="9724" width="10.140625" style="133" customWidth="1"/>
    <col min="9725" max="9725" width="15.5703125" style="133" customWidth="1"/>
    <col min="9726" max="9726" width="16" style="133" customWidth="1"/>
    <col min="9727" max="9727" width="7" style="133" customWidth="1"/>
    <col min="9728" max="9728" width="14.42578125" style="133" customWidth="1"/>
    <col min="9729" max="9729" width="11" style="133" customWidth="1"/>
    <col min="9730" max="9731" width="13.85546875" style="133" customWidth="1"/>
    <col min="9732" max="9732" width="12.140625" style="133" customWidth="1"/>
    <col min="9733" max="9733" width="13.85546875" style="133" customWidth="1"/>
    <col min="9734" max="9734" width="11.5703125" style="133" customWidth="1"/>
    <col min="9735" max="9735" width="15.140625" style="133" customWidth="1"/>
    <col min="9736" max="9736" width="13.85546875" style="133" customWidth="1"/>
    <col min="9737" max="9737" width="10.5703125" style="133" customWidth="1"/>
    <col min="9738" max="9738" width="13.85546875" style="133" customWidth="1"/>
    <col min="9739" max="9739" width="11.7109375" style="133" customWidth="1"/>
    <col min="9740" max="9740" width="0" style="133" hidden="1" customWidth="1"/>
    <col min="9741" max="9741" width="35.140625" style="133" customWidth="1"/>
    <col min="9742" max="9742" width="36.28515625" style="133" customWidth="1"/>
    <col min="9743" max="9975" width="9.140625" style="133"/>
    <col min="9976" max="9976" width="3.5703125" style="133" customWidth="1"/>
    <col min="9977" max="9977" width="25.7109375" style="133" customWidth="1"/>
    <col min="9978" max="9978" width="11.5703125" style="133" customWidth="1"/>
    <col min="9979" max="9979" width="18.42578125" style="133" customWidth="1"/>
    <col min="9980" max="9980" width="10.140625" style="133" customWidth="1"/>
    <col min="9981" max="9981" width="15.5703125" style="133" customWidth="1"/>
    <col min="9982" max="9982" width="16" style="133" customWidth="1"/>
    <col min="9983" max="9983" width="7" style="133" customWidth="1"/>
    <col min="9984" max="9984" width="14.42578125" style="133" customWidth="1"/>
    <col min="9985" max="9985" width="11" style="133" customWidth="1"/>
    <col min="9986" max="9987" width="13.85546875" style="133" customWidth="1"/>
    <col min="9988" max="9988" width="12.140625" style="133" customWidth="1"/>
    <col min="9989" max="9989" width="13.85546875" style="133" customWidth="1"/>
    <col min="9990" max="9990" width="11.5703125" style="133" customWidth="1"/>
    <col min="9991" max="9991" width="15.140625" style="133" customWidth="1"/>
    <col min="9992" max="9992" width="13.85546875" style="133" customWidth="1"/>
    <col min="9993" max="9993" width="10.5703125" style="133" customWidth="1"/>
    <col min="9994" max="9994" width="13.85546875" style="133" customWidth="1"/>
    <col min="9995" max="9995" width="11.7109375" style="133" customWidth="1"/>
    <col min="9996" max="9996" width="0" style="133" hidden="1" customWidth="1"/>
    <col min="9997" max="9997" width="35.140625" style="133" customWidth="1"/>
    <col min="9998" max="9998" width="36.28515625" style="133" customWidth="1"/>
    <col min="9999" max="10231" width="9.140625" style="133"/>
    <col min="10232" max="10232" width="3.5703125" style="133" customWidth="1"/>
    <col min="10233" max="10233" width="25.7109375" style="133" customWidth="1"/>
    <col min="10234" max="10234" width="11.5703125" style="133" customWidth="1"/>
    <col min="10235" max="10235" width="18.42578125" style="133" customWidth="1"/>
    <col min="10236" max="10236" width="10.140625" style="133" customWidth="1"/>
    <col min="10237" max="10237" width="15.5703125" style="133" customWidth="1"/>
    <col min="10238" max="10238" width="16" style="133" customWidth="1"/>
    <col min="10239" max="10239" width="7" style="133" customWidth="1"/>
    <col min="10240" max="10240" width="14.42578125" style="133" customWidth="1"/>
    <col min="10241" max="10241" width="11" style="133" customWidth="1"/>
    <col min="10242" max="10243" width="13.85546875" style="133" customWidth="1"/>
    <col min="10244" max="10244" width="12.140625" style="133" customWidth="1"/>
    <col min="10245" max="10245" width="13.85546875" style="133" customWidth="1"/>
    <col min="10246" max="10246" width="11.5703125" style="133" customWidth="1"/>
    <col min="10247" max="10247" width="15.140625" style="133" customWidth="1"/>
    <col min="10248" max="10248" width="13.85546875" style="133" customWidth="1"/>
    <col min="10249" max="10249" width="10.5703125" style="133" customWidth="1"/>
    <col min="10250" max="10250" width="13.85546875" style="133" customWidth="1"/>
    <col min="10251" max="10251" width="11.7109375" style="133" customWidth="1"/>
    <col min="10252" max="10252" width="0" style="133" hidden="1" customWidth="1"/>
    <col min="10253" max="10253" width="35.140625" style="133" customWidth="1"/>
    <col min="10254" max="10254" width="36.28515625" style="133" customWidth="1"/>
    <col min="10255" max="10487" width="9.140625" style="133"/>
    <col min="10488" max="10488" width="3.5703125" style="133" customWidth="1"/>
    <col min="10489" max="10489" width="25.7109375" style="133" customWidth="1"/>
    <col min="10490" max="10490" width="11.5703125" style="133" customWidth="1"/>
    <col min="10491" max="10491" width="18.42578125" style="133" customWidth="1"/>
    <col min="10492" max="10492" width="10.140625" style="133" customWidth="1"/>
    <col min="10493" max="10493" width="15.5703125" style="133" customWidth="1"/>
    <col min="10494" max="10494" width="16" style="133" customWidth="1"/>
    <col min="10495" max="10495" width="7" style="133" customWidth="1"/>
    <col min="10496" max="10496" width="14.42578125" style="133" customWidth="1"/>
    <col min="10497" max="10497" width="11" style="133" customWidth="1"/>
    <col min="10498" max="10499" width="13.85546875" style="133" customWidth="1"/>
    <col min="10500" max="10500" width="12.140625" style="133" customWidth="1"/>
    <col min="10501" max="10501" width="13.85546875" style="133" customWidth="1"/>
    <col min="10502" max="10502" width="11.5703125" style="133" customWidth="1"/>
    <col min="10503" max="10503" width="15.140625" style="133" customWidth="1"/>
    <col min="10504" max="10504" width="13.85546875" style="133" customWidth="1"/>
    <col min="10505" max="10505" width="10.5703125" style="133" customWidth="1"/>
    <col min="10506" max="10506" width="13.85546875" style="133" customWidth="1"/>
    <col min="10507" max="10507" width="11.7109375" style="133" customWidth="1"/>
    <col min="10508" max="10508" width="0" style="133" hidden="1" customWidth="1"/>
    <col min="10509" max="10509" width="35.140625" style="133" customWidth="1"/>
    <col min="10510" max="10510" width="36.28515625" style="133" customWidth="1"/>
    <col min="10511" max="10743" width="9.140625" style="133"/>
    <col min="10744" max="10744" width="3.5703125" style="133" customWidth="1"/>
    <col min="10745" max="10745" width="25.7109375" style="133" customWidth="1"/>
    <col min="10746" max="10746" width="11.5703125" style="133" customWidth="1"/>
    <col min="10747" max="10747" width="18.42578125" style="133" customWidth="1"/>
    <col min="10748" max="10748" width="10.140625" style="133" customWidth="1"/>
    <col min="10749" max="10749" width="15.5703125" style="133" customWidth="1"/>
    <col min="10750" max="10750" width="16" style="133" customWidth="1"/>
    <col min="10751" max="10751" width="7" style="133" customWidth="1"/>
    <col min="10752" max="10752" width="14.42578125" style="133" customWidth="1"/>
    <col min="10753" max="10753" width="11" style="133" customWidth="1"/>
    <col min="10754" max="10755" width="13.85546875" style="133" customWidth="1"/>
    <col min="10756" max="10756" width="12.140625" style="133" customWidth="1"/>
    <col min="10757" max="10757" width="13.85546875" style="133" customWidth="1"/>
    <col min="10758" max="10758" width="11.5703125" style="133" customWidth="1"/>
    <col min="10759" max="10759" width="15.140625" style="133" customWidth="1"/>
    <col min="10760" max="10760" width="13.85546875" style="133" customWidth="1"/>
    <col min="10761" max="10761" width="10.5703125" style="133" customWidth="1"/>
    <col min="10762" max="10762" width="13.85546875" style="133" customWidth="1"/>
    <col min="10763" max="10763" width="11.7109375" style="133" customWidth="1"/>
    <col min="10764" max="10764" width="0" style="133" hidden="1" customWidth="1"/>
    <col min="10765" max="10765" width="35.140625" style="133" customWidth="1"/>
    <col min="10766" max="10766" width="36.28515625" style="133" customWidth="1"/>
    <col min="10767" max="10999" width="9.140625" style="133"/>
    <col min="11000" max="11000" width="3.5703125" style="133" customWidth="1"/>
    <col min="11001" max="11001" width="25.7109375" style="133" customWidth="1"/>
    <col min="11002" max="11002" width="11.5703125" style="133" customWidth="1"/>
    <col min="11003" max="11003" width="18.42578125" style="133" customWidth="1"/>
    <col min="11004" max="11004" width="10.140625" style="133" customWidth="1"/>
    <col min="11005" max="11005" width="15.5703125" style="133" customWidth="1"/>
    <col min="11006" max="11006" width="16" style="133" customWidth="1"/>
    <col min="11007" max="11007" width="7" style="133" customWidth="1"/>
    <col min="11008" max="11008" width="14.42578125" style="133" customWidth="1"/>
    <col min="11009" max="11009" width="11" style="133" customWidth="1"/>
    <col min="11010" max="11011" width="13.85546875" style="133" customWidth="1"/>
    <col min="11012" max="11012" width="12.140625" style="133" customWidth="1"/>
    <col min="11013" max="11013" width="13.85546875" style="133" customWidth="1"/>
    <col min="11014" max="11014" width="11.5703125" style="133" customWidth="1"/>
    <col min="11015" max="11015" width="15.140625" style="133" customWidth="1"/>
    <col min="11016" max="11016" width="13.85546875" style="133" customWidth="1"/>
    <col min="11017" max="11017" width="10.5703125" style="133" customWidth="1"/>
    <col min="11018" max="11018" width="13.85546875" style="133" customWidth="1"/>
    <col min="11019" max="11019" width="11.7109375" style="133" customWidth="1"/>
    <col min="11020" max="11020" width="0" style="133" hidden="1" customWidth="1"/>
    <col min="11021" max="11021" width="35.140625" style="133" customWidth="1"/>
    <col min="11022" max="11022" width="36.28515625" style="133" customWidth="1"/>
    <col min="11023" max="11255" width="9.140625" style="133"/>
    <col min="11256" max="11256" width="3.5703125" style="133" customWidth="1"/>
    <col min="11257" max="11257" width="25.7109375" style="133" customWidth="1"/>
    <col min="11258" max="11258" width="11.5703125" style="133" customWidth="1"/>
    <col min="11259" max="11259" width="18.42578125" style="133" customWidth="1"/>
    <col min="11260" max="11260" width="10.140625" style="133" customWidth="1"/>
    <col min="11261" max="11261" width="15.5703125" style="133" customWidth="1"/>
    <col min="11262" max="11262" width="16" style="133" customWidth="1"/>
    <col min="11263" max="11263" width="7" style="133" customWidth="1"/>
    <col min="11264" max="11264" width="14.42578125" style="133" customWidth="1"/>
    <col min="11265" max="11265" width="11" style="133" customWidth="1"/>
    <col min="11266" max="11267" width="13.85546875" style="133" customWidth="1"/>
    <col min="11268" max="11268" width="12.140625" style="133" customWidth="1"/>
    <col min="11269" max="11269" width="13.85546875" style="133" customWidth="1"/>
    <col min="11270" max="11270" width="11.5703125" style="133" customWidth="1"/>
    <col min="11271" max="11271" width="15.140625" style="133" customWidth="1"/>
    <col min="11272" max="11272" width="13.85546875" style="133" customWidth="1"/>
    <col min="11273" max="11273" width="10.5703125" style="133" customWidth="1"/>
    <col min="11274" max="11274" width="13.85546875" style="133" customWidth="1"/>
    <col min="11275" max="11275" width="11.7109375" style="133" customWidth="1"/>
    <col min="11276" max="11276" width="0" style="133" hidden="1" customWidth="1"/>
    <col min="11277" max="11277" width="35.140625" style="133" customWidth="1"/>
    <col min="11278" max="11278" width="36.28515625" style="133" customWidth="1"/>
    <col min="11279" max="11511" width="9.140625" style="133"/>
    <col min="11512" max="11512" width="3.5703125" style="133" customWidth="1"/>
    <col min="11513" max="11513" width="25.7109375" style="133" customWidth="1"/>
    <col min="11514" max="11514" width="11.5703125" style="133" customWidth="1"/>
    <col min="11515" max="11515" width="18.42578125" style="133" customWidth="1"/>
    <col min="11516" max="11516" width="10.140625" style="133" customWidth="1"/>
    <col min="11517" max="11517" width="15.5703125" style="133" customWidth="1"/>
    <col min="11518" max="11518" width="16" style="133" customWidth="1"/>
    <col min="11519" max="11519" width="7" style="133" customWidth="1"/>
    <col min="11520" max="11520" width="14.42578125" style="133" customWidth="1"/>
    <col min="11521" max="11521" width="11" style="133" customWidth="1"/>
    <col min="11522" max="11523" width="13.85546875" style="133" customWidth="1"/>
    <col min="11524" max="11524" width="12.140625" style="133" customWidth="1"/>
    <col min="11525" max="11525" width="13.85546875" style="133" customWidth="1"/>
    <col min="11526" max="11526" width="11.5703125" style="133" customWidth="1"/>
    <col min="11527" max="11527" width="15.140625" style="133" customWidth="1"/>
    <col min="11528" max="11528" width="13.85546875" style="133" customWidth="1"/>
    <col min="11529" max="11529" width="10.5703125" style="133" customWidth="1"/>
    <col min="11530" max="11530" width="13.85546875" style="133" customWidth="1"/>
    <col min="11531" max="11531" width="11.7109375" style="133" customWidth="1"/>
    <col min="11532" max="11532" width="0" style="133" hidden="1" customWidth="1"/>
    <col min="11533" max="11533" width="35.140625" style="133" customWidth="1"/>
    <col min="11534" max="11534" width="36.28515625" style="133" customWidth="1"/>
    <col min="11535" max="11767" width="9.140625" style="133"/>
    <col min="11768" max="11768" width="3.5703125" style="133" customWidth="1"/>
    <col min="11769" max="11769" width="25.7109375" style="133" customWidth="1"/>
    <col min="11770" max="11770" width="11.5703125" style="133" customWidth="1"/>
    <col min="11771" max="11771" width="18.42578125" style="133" customWidth="1"/>
    <col min="11772" max="11772" width="10.140625" style="133" customWidth="1"/>
    <col min="11773" max="11773" width="15.5703125" style="133" customWidth="1"/>
    <col min="11774" max="11774" width="16" style="133" customWidth="1"/>
    <col min="11775" max="11775" width="7" style="133" customWidth="1"/>
    <col min="11776" max="11776" width="14.42578125" style="133" customWidth="1"/>
    <col min="11777" max="11777" width="11" style="133" customWidth="1"/>
    <col min="11778" max="11779" width="13.85546875" style="133" customWidth="1"/>
    <col min="11780" max="11780" width="12.140625" style="133" customWidth="1"/>
    <col min="11781" max="11781" width="13.85546875" style="133" customWidth="1"/>
    <col min="11782" max="11782" width="11.5703125" style="133" customWidth="1"/>
    <col min="11783" max="11783" width="15.140625" style="133" customWidth="1"/>
    <col min="11784" max="11784" width="13.85546875" style="133" customWidth="1"/>
    <col min="11785" max="11785" width="10.5703125" style="133" customWidth="1"/>
    <col min="11786" max="11786" width="13.85546875" style="133" customWidth="1"/>
    <col min="11787" max="11787" width="11.7109375" style="133" customWidth="1"/>
    <col min="11788" max="11788" width="0" style="133" hidden="1" customWidth="1"/>
    <col min="11789" max="11789" width="35.140625" style="133" customWidth="1"/>
    <col min="11790" max="11790" width="36.28515625" style="133" customWidth="1"/>
    <col min="11791" max="12023" width="9.140625" style="133"/>
    <col min="12024" max="12024" width="3.5703125" style="133" customWidth="1"/>
    <col min="12025" max="12025" width="25.7109375" style="133" customWidth="1"/>
    <col min="12026" max="12026" width="11.5703125" style="133" customWidth="1"/>
    <col min="12027" max="12027" width="18.42578125" style="133" customWidth="1"/>
    <col min="12028" max="12028" width="10.140625" style="133" customWidth="1"/>
    <col min="12029" max="12029" width="15.5703125" style="133" customWidth="1"/>
    <col min="12030" max="12030" width="16" style="133" customWidth="1"/>
    <col min="12031" max="12031" width="7" style="133" customWidth="1"/>
    <col min="12032" max="12032" width="14.42578125" style="133" customWidth="1"/>
    <col min="12033" max="12033" width="11" style="133" customWidth="1"/>
    <col min="12034" max="12035" width="13.85546875" style="133" customWidth="1"/>
    <col min="12036" max="12036" width="12.140625" style="133" customWidth="1"/>
    <col min="12037" max="12037" width="13.85546875" style="133" customWidth="1"/>
    <col min="12038" max="12038" width="11.5703125" style="133" customWidth="1"/>
    <col min="12039" max="12039" width="15.140625" style="133" customWidth="1"/>
    <col min="12040" max="12040" width="13.85546875" style="133" customWidth="1"/>
    <col min="12041" max="12041" width="10.5703125" style="133" customWidth="1"/>
    <col min="12042" max="12042" width="13.85546875" style="133" customWidth="1"/>
    <col min="12043" max="12043" width="11.7109375" style="133" customWidth="1"/>
    <col min="12044" max="12044" width="0" style="133" hidden="1" customWidth="1"/>
    <col min="12045" max="12045" width="35.140625" style="133" customWidth="1"/>
    <col min="12046" max="12046" width="36.28515625" style="133" customWidth="1"/>
    <col min="12047" max="12279" width="9.140625" style="133"/>
    <col min="12280" max="12280" width="3.5703125" style="133" customWidth="1"/>
    <col min="12281" max="12281" width="25.7109375" style="133" customWidth="1"/>
    <col min="12282" max="12282" width="11.5703125" style="133" customWidth="1"/>
    <col min="12283" max="12283" width="18.42578125" style="133" customWidth="1"/>
    <col min="12284" max="12284" width="10.140625" style="133" customWidth="1"/>
    <col min="12285" max="12285" width="15.5703125" style="133" customWidth="1"/>
    <col min="12286" max="12286" width="16" style="133" customWidth="1"/>
    <col min="12287" max="12287" width="7" style="133" customWidth="1"/>
    <col min="12288" max="12288" width="14.42578125" style="133" customWidth="1"/>
    <col min="12289" max="12289" width="11" style="133" customWidth="1"/>
    <col min="12290" max="12291" width="13.85546875" style="133" customWidth="1"/>
    <col min="12292" max="12292" width="12.140625" style="133" customWidth="1"/>
    <col min="12293" max="12293" width="13.85546875" style="133" customWidth="1"/>
    <col min="12294" max="12294" width="11.5703125" style="133" customWidth="1"/>
    <col min="12295" max="12295" width="15.140625" style="133" customWidth="1"/>
    <col min="12296" max="12296" width="13.85546875" style="133" customWidth="1"/>
    <col min="12297" max="12297" width="10.5703125" style="133" customWidth="1"/>
    <col min="12298" max="12298" width="13.85546875" style="133" customWidth="1"/>
    <col min="12299" max="12299" width="11.7109375" style="133" customWidth="1"/>
    <col min="12300" max="12300" width="0" style="133" hidden="1" customWidth="1"/>
    <col min="12301" max="12301" width="35.140625" style="133" customWidth="1"/>
    <col min="12302" max="12302" width="36.28515625" style="133" customWidth="1"/>
    <col min="12303" max="12535" width="9.140625" style="133"/>
    <col min="12536" max="12536" width="3.5703125" style="133" customWidth="1"/>
    <col min="12537" max="12537" width="25.7109375" style="133" customWidth="1"/>
    <col min="12538" max="12538" width="11.5703125" style="133" customWidth="1"/>
    <col min="12539" max="12539" width="18.42578125" style="133" customWidth="1"/>
    <col min="12540" max="12540" width="10.140625" style="133" customWidth="1"/>
    <col min="12541" max="12541" width="15.5703125" style="133" customWidth="1"/>
    <col min="12542" max="12542" width="16" style="133" customWidth="1"/>
    <col min="12543" max="12543" width="7" style="133" customWidth="1"/>
    <col min="12544" max="12544" width="14.42578125" style="133" customWidth="1"/>
    <col min="12545" max="12545" width="11" style="133" customWidth="1"/>
    <col min="12546" max="12547" width="13.85546875" style="133" customWidth="1"/>
    <col min="12548" max="12548" width="12.140625" style="133" customWidth="1"/>
    <col min="12549" max="12549" width="13.85546875" style="133" customWidth="1"/>
    <col min="12550" max="12550" width="11.5703125" style="133" customWidth="1"/>
    <col min="12551" max="12551" width="15.140625" style="133" customWidth="1"/>
    <col min="12552" max="12552" width="13.85546875" style="133" customWidth="1"/>
    <col min="12553" max="12553" width="10.5703125" style="133" customWidth="1"/>
    <col min="12554" max="12554" width="13.85546875" style="133" customWidth="1"/>
    <col min="12555" max="12555" width="11.7109375" style="133" customWidth="1"/>
    <col min="12556" max="12556" width="0" style="133" hidden="1" customWidth="1"/>
    <col min="12557" max="12557" width="35.140625" style="133" customWidth="1"/>
    <col min="12558" max="12558" width="36.28515625" style="133" customWidth="1"/>
    <col min="12559" max="12791" width="9.140625" style="133"/>
    <col min="12792" max="12792" width="3.5703125" style="133" customWidth="1"/>
    <col min="12793" max="12793" width="25.7109375" style="133" customWidth="1"/>
    <col min="12794" max="12794" width="11.5703125" style="133" customWidth="1"/>
    <col min="12795" max="12795" width="18.42578125" style="133" customWidth="1"/>
    <col min="12796" max="12796" width="10.140625" style="133" customWidth="1"/>
    <col min="12797" max="12797" width="15.5703125" style="133" customWidth="1"/>
    <col min="12798" max="12798" width="16" style="133" customWidth="1"/>
    <col min="12799" max="12799" width="7" style="133" customWidth="1"/>
    <col min="12800" max="12800" width="14.42578125" style="133" customWidth="1"/>
    <col min="12801" max="12801" width="11" style="133" customWidth="1"/>
    <col min="12802" max="12803" width="13.85546875" style="133" customWidth="1"/>
    <col min="12804" max="12804" width="12.140625" style="133" customWidth="1"/>
    <col min="12805" max="12805" width="13.85546875" style="133" customWidth="1"/>
    <col min="12806" max="12806" width="11.5703125" style="133" customWidth="1"/>
    <col min="12807" max="12807" width="15.140625" style="133" customWidth="1"/>
    <col min="12808" max="12808" width="13.85546875" style="133" customWidth="1"/>
    <col min="12809" max="12809" width="10.5703125" style="133" customWidth="1"/>
    <col min="12810" max="12810" width="13.85546875" style="133" customWidth="1"/>
    <col min="12811" max="12811" width="11.7109375" style="133" customWidth="1"/>
    <col min="12812" max="12812" width="0" style="133" hidden="1" customWidth="1"/>
    <col min="12813" max="12813" width="35.140625" style="133" customWidth="1"/>
    <col min="12814" max="12814" width="36.28515625" style="133" customWidth="1"/>
    <col min="12815" max="13047" width="9.140625" style="133"/>
    <col min="13048" max="13048" width="3.5703125" style="133" customWidth="1"/>
    <col min="13049" max="13049" width="25.7109375" style="133" customWidth="1"/>
    <col min="13050" max="13050" width="11.5703125" style="133" customWidth="1"/>
    <col min="13051" max="13051" width="18.42578125" style="133" customWidth="1"/>
    <col min="13052" max="13052" width="10.140625" style="133" customWidth="1"/>
    <col min="13053" max="13053" width="15.5703125" style="133" customWidth="1"/>
    <col min="13054" max="13054" width="16" style="133" customWidth="1"/>
    <col min="13055" max="13055" width="7" style="133" customWidth="1"/>
    <col min="13056" max="13056" width="14.42578125" style="133" customWidth="1"/>
    <col min="13057" max="13057" width="11" style="133" customWidth="1"/>
    <col min="13058" max="13059" width="13.85546875" style="133" customWidth="1"/>
    <col min="13060" max="13060" width="12.140625" style="133" customWidth="1"/>
    <col min="13061" max="13061" width="13.85546875" style="133" customWidth="1"/>
    <col min="13062" max="13062" width="11.5703125" style="133" customWidth="1"/>
    <col min="13063" max="13063" width="15.140625" style="133" customWidth="1"/>
    <col min="13064" max="13064" width="13.85546875" style="133" customWidth="1"/>
    <col min="13065" max="13065" width="10.5703125" style="133" customWidth="1"/>
    <col min="13066" max="13066" width="13.85546875" style="133" customWidth="1"/>
    <col min="13067" max="13067" width="11.7109375" style="133" customWidth="1"/>
    <col min="13068" max="13068" width="0" style="133" hidden="1" customWidth="1"/>
    <col min="13069" max="13069" width="35.140625" style="133" customWidth="1"/>
    <col min="13070" max="13070" width="36.28515625" style="133" customWidth="1"/>
    <col min="13071" max="13303" width="9.140625" style="133"/>
    <col min="13304" max="13304" width="3.5703125" style="133" customWidth="1"/>
    <col min="13305" max="13305" width="25.7109375" style="133" customWidth="1"/>
    <col min="13306" max="13306" width="11.5703125" style="133" customWidth="1"/>
    <col min="13307" max="13307" width="18.42578125" style="133" customWidth="1"/>
    <col min="13308" max="13308" width="10.140625" style="133" customWidth="1"/>
    <col min="13309" max="13309" width="15.5703125" style="133" customWidth="1"/>
    <col min="13310" max="13310" width="16" style="133" customWidth="1"/>
    <col min="13311" max="13311" width="7" style="133" customWidth="1"/>
    <col min="13312" max="13312" width="14.42578125" style="133" customWidth="1"/>
    <col min="13313" max="13313" width="11" style="133" customWidth="1"/>
    <col min="13314" max="13315" width="13.85546875" style="133" customWidth="1"/>
    <col min="13316" max="13316" width="12.140625" style="133" customWidth="1"/>
    <col min="13317" max="13317" width="13.85546875" style="133" customWidth="1"/>
    <col min="13318" max="13318" width="11.5703125" style="133" customWidth="1"/>
    <col min="13319" max="13319" width="15.140625" style="133" customWidth="1"/>
    <col min="13320" max="13320" width="13.85546875" style="133" customWidth="1"/>
    <col min="13321" max="13321" width="10.5703125" style="133" customWidth="1"/>
    <col min="13322" max="13322" width="13.85546875" style="133" customWidth="1"/>
    <col min="13323" max="13323" width="11.7109375" style="133" customWidth="1"/>
    <col min="13324" max="13324" width="0" style="133" hidden="1" customWidth="1"/>
    <col min="13325" max="13325" width="35.140625" style="133" customWidth="1"/>
    <col min="13326" max="13326" width="36.28515625" style="133" customWidth="1"/>
    <col min="13327" max="13559" width="9.140625" style="133"/>
    <col min="13560" max="13560" width="3.5703125" style="133" customWidth="1"/>
    <col min="13561" max="13561" width="25.7109375" style="133" customWidth="1"/>
    <col min="13562" max="13562" width="11.5703125" style="133" customWidth="1"/>
    <col min="13563" max="13563" width="18.42578125" style="133" customWidth="1"/>
    <col min="13564" max="13564" width="10.140625" style="133" customWidth="1"/>
    <col min="13565" max="13565" width="15.5703125" style="133" customWidth="1"/>
    <col min="13566" max="13566" width="16" style="133" customWidth="1"/>
    <col min="13567" max="13567" width="7" style="133" customWidth="1"/>
    <col min="13568" max="13568" width="14.42578125" style="133" customWidth="1"/>
    <col min="13569" max="13569" width="11" style="133" customWidth="1"/>
    <col min="13570" max="13571" width="13.85546875" style="133" customWidth="1"/>
    <col min="13572" max="13572" width="12.140625" style="133" customWidth="1"/>
    <col min="13573" max="13573" width="13.85546875" style="133" customWidth="1"/>
    <col min="13574" max="13574" width="11.5703125" style="133" customWidth="1"/>
    <col min="13575" max="13575" width="15.140625" style="133" customWidth="1"/>
    <col min="13576" max="13576" width="13.85546875" style="133" customWidth="1"/>
    <col min="13577" max="13577" width="10.5703125" style="133" customWidth="1"/>
    <col min="13578" max="13578" width="13.85546875" style="133" customWidth="1"/>
    <col min="13579" max="13579" width="11.7109375" style="133" customWidth="1"/>
    <col min="13580" max="13580" width="0" style="133" hidden="1" customWidth="1"/>
    <col min="13581" max="13581" width="35.140625" style="133" customWidth="1"/>
    <col min="13582" max="13582" width="36.28515625" style="133" customWidth="1"/>
    <col min="13583" max="13815" width="9.140625" style="133"/>
    <col min="13816" max="13816" width="3.5703125" style="133" customWidth="1"/>
    <col min="13817" max="13817" width="25.7109375" style="133" customWidth="1"/>
    <col min="13818" max="13818" width="11.5703125" style="133" customWidth="1"/>
    <col min="13819" max="13819" width="18.42578125" style="133" customWidth="1"/>
    <col min="13820" max="13820" width="10.140625" style="133" customWidth="1"/>
    <col min="13821" max="13821" width="15.5703125" style="133" customWidth="1"/>
    <col min="13822" max="13822" width="16" style="133" customWidth="1"/>
    <col min="13823" max="13823" width="7" style="133" customWidth="1"/>
    <col min="13824" max="13824" width="14.42578125" style="133" customWidth="1"/>
    <col min="13825" max="13825" width="11" style="133" customWidth="1"/>
    <col min="13826" max="13827" width="13.85546875" style="133" customWidth="1"/>
    <col min="13828" max="13828" width="12.140625" style="133" customWidth="1"/>
    <col min="13829" max="13829" width="13.85546875" style="133" customWidth="1"/>
    <col min="13830" max="13830" width="11.5703125" style="133" customWidth="1"/>
    <col min="13831" max="13831" width="15.140625" style="133" customWidth="1"/>
    <col min="13832" max="13832" width="13.85546875" style="133" customWidth="1"/>
    <col min="13833" max="13833" width="10.5703125" style="133" customWidth="1"/>
    <col min="13834" max="13834" width="13.85546875" style="133" customWidth="1"/>
    <col min="13835" max="13835" width="11.7109375" style="133" customWidth="1"/>
    <col min="13836" max="13836" width="0" style="133" hidden="1" customWidth="1"/>
    <col min="13837" max="13837" width="35.140625" style="133" customWidth="1"/>
    <col min="13838" max="13838" width="36.28515625" style="133" customWidth="1"/>
    <col min="13839" max="14071" width="9.140625" style="133"/>
    <col min="14072" max="14072" width="3.5703125" style="133" customWidth="1"/>
    <col min="14073" max="14073" width="25.7109375" style="133" customWidth="1"/>
    <col min="14074" max="14074" width="11.5703125" style="133" customWidth="1"/>
    <col min="14075" max="14075" width="18.42578125" style="133" customWidth="1"/>
    <col min="14076" max="14076" width="10.140625" style="133" customWidth="1"/>
    <col min="14077" max="14077" width="15.5703125" style="133" customWidth="1"/>
    <col min="14078" max="14078" width="16" style="133" customWidth="1"/>
    <col min="14079" max="14079" width="7" style="133" customWidth="1"/>
    <col min="14080" max="14080" width="14.42578125" style="133" customWidth="1"/>
    <col min="14081" max="14081" width="11" style="133" customWidth="1"/>
    <col min="14082" max="14083" width="13.85546875" style="133" customWidth="1"/>
    <col min="14084" max="14084" width="12.140625" style="133" customWidth="1"/>
    <col min="14085" max="14085" width="13.85546875" style="133" customWidth="1"/>
    <col min="14086" max="14086" width="11.5703125" style="133" customWidth="1"/>
    <col min="14087" max="14087" width="15.140625" style="133" customWidth="1"/>
    <col min="14088" max="14088" width="13.85546875" style="133" customWidth="1"/>
    <col min="14089" max="14089" width="10.5703125" style="133" customWidth="1"/>
    <col min="14090" max="14090" width="13.85546875" style="133" customWidth="1"/>
    <col min="14091" max="14091" width="11.7109375" style="133" customWidth="1"/>
    <col min="14092" max="14092" width="0" style="133" hidden="1" customWidth="1"/>
    <col min="14093" max="14093" width="35.140625" style="133" customWidth="1"/>
    <col min="14094" max="14094" width="36.28515625" style="133" customWidth="1"/>
    <col min="14095" max="14327" width="9.140625" style="133"/>
    <col min="14328" max="14328" width="3.5703125" style="133" customWidth="1"/>
    <col min="14329" max="14329" width="25.7109375" style="133" customWidth="1"/>
    <col min="14330" max="14330" width="11.5703125" style="133" customWidth="1"/>
    <col min="14331" max="14331" width="18.42578125" style="133" customWidth="1"/>
    <col min="14332" max="14332" width="10.140625" style="133" customWidth="1"/>
    <col min="14333" max="14333" width="15.5703125" style="133" customWidth="1"/>
    <col min="14334" max="14334" width="16" style="133" customWidth="1"/>
    <col min="14335" max="14335" width="7" style="133" customWidth="1"/>
    <col min="14336" max="14336" width="14.42578125" style="133" customWidth="1"/>
    <col min="14337" max="14337" width="11" style="133" customWidth="1"/>
    <col min="14338" max="14339" width="13.85546875" style="133" customWidth="1"/>
    <col min="14340" max="14340" width="12.140625" style="133" customWidth="1"/>
    <col min="14341" max="14341" width="13.85546875" style="133" customWidth="1"/>
    <col min="14342" max="14342" width="11.5703125" style="133" customWidth="1"/>
    <col min="14343" max="14343" width="15.140625" style="133" customWidth="1"/>
    <col min="14344" max="14344" width="13.85546875" style="133" customWidth="1"/>
    <col min="14345" max="14345" width="10.5703125" style="133" customWidth="1"/>
    <col min="14346" max="14346" width="13.85546875" style="133" customWidth="1"/>
    <col min="14347" max="14347" width="11.7109375" style="133" customWidth="1"/>
    <col min="14348" max="14348" width="0" style="133" hidden="1" customWidth="1"/>
    <col min="14349" max="14349" width="35.140625" style="133" customWidth="1"/>
    <col min="14350" max="14350" width="36.28515625" style="133" customWidth="1"/>
    <col min="14351" max="14583" width="9.140625" style="133"/>
    <col min="14584" max="14584" width="3.5703125" style="133" customWidth="1"/>
    <col min="14585" max="14585" width="25.7109375" style="133" customWidth="1"/>
    <col min="14586" max="14586" width="11.5703125" style="133" customWidth="1"/>
    <col min="14587" max="14587" width="18.42578125" style="133" customWidth="1"/>
    <col min="14588" max="14588" width="10.140625" style="133" customWidth="1"/>
    <col min="14589" max="14589" width="15.5703125" style="133" customWidth="1"/>
    <col min="14590" max="14590" width="16" style="133" customWidth="1"/>
    <col min="14591" max="14591" width="7" style="133" customWidth="1"/>
    <col min="14592" max="14592" width="14.42578125" style="133" customWidth="1"/>
    <col min="14593" max="14593" width="11" style="133" customWidth="1"/>
    <col min="14594" max="14595" width="13.85546875" style="133" customWidth="1"/>
    <col min="14596" max="14596" width="12.140625" style="133" customWidth="1"/>
    <col min="14597" max="14597" width="13.85546875" style="133" customWidth="1"/>
    <col min="14598" max="14598" width="11.5703125" style="133" customWidth="1"/>
    <col min="14599" max="14599" width="15.140625" style="133" customWidth="1"/>
    <col min="14600" max="14600" width="13.85546875" style="133" customWidth="1"/>
    <col min="14601" max="14601" width="10.5703125" style="133" customWidth="1"/>
    <col min="14602" max="14602" width="13.85546875" style="133" customWidth="1"/>
    <col min="14603" max="14603" width="11.7109375" style="133" customWidth="1"/>
    <col min="14604" max="14604" width="0" style="133" hidden="1" customWidth="1"/>
    <col min="14605" max="14605" width="35.140625" style="133" customWidth="1"/>
    <col min="14606" max="14606" width="36.28515625" style="133" customWidth="1"/>
    <col min="14607" max="14839" width="9.140625" style="133"/>
    <col min="14840" max="14840" width="3.5703125" style="133" customWidth="1"/>
    <col min="14841" max="14841" width="25.7109375" style="133" customWidth="1"/>
    <col min="14842" max="14842" width="11.5703125" style="133" customWidth="1"/>
    <col min="14843" max="14843" width="18.42578125" style="133" customWidth="1"/>
    <col min="14844" max="14844" width="10.140625" style="133" customWidth="1"/>
    <col min="14845" max="14845" width="15.5703125" style="133" customWidth="1"/>
    <col min="14846" max="14846" width="16" style="133" customWidth="1"/>
    <col min="14847" max="14847" width="7" style="133" customWidth="1"/>
    <col min="14848" max="14848" width="14.42578125" style="133" customWidth="1"/>
    <col min="14849" max="14849" width="11" style="133" customWidth="1"/>
    <col min="14850" max="14851" width="13.85546875" style="133" customWidth="1"/>
    <col min="14852" max="14852" width="12.140625" style="133" customWidth="1"/>
    <col min="14853" max="14853" width="13.85546875" style="133" customWidth="1"/>
    <col min="14854" max="14854" width="11.5703125" style="133" customWidth="1"/>
    <col min="14855" max="14855" width="15.140625" style="133" customWidth="1"/>
    <col min="14856" max="14856" width="13.85546875" style="133" customWidth="1"/>
    <col min="14857" max="14857" width="10.5703125" style="133" customWidth="1"/>
    <col min="14858" max="14858" width="13.85546875" style="133" customWidth="1"/>
    <col min="14859" max="14859" width="11.7109375" style="133" customWidth="1"/>
    <col min="14860" max="14860" width="0" style="133" hidden="1" customWidth="1"/>
    <col min="14861" max="14861" width="35.140625" style="133" customWidth="1"/>
    <col min="14862" max="14862" width="36.28515625" style="133" customWidth="1"/>
    <col min="14863" max="15095" width="9.140625" style="133"/>
    <col min="15096" max="15096" width="3.5703125" style="133" customWidth="1"/>
    <col min="15097" max="15097" width="25.7109375" style="133" customWidth="1"/>
    <col min="15098" max="15098" width="11.5703125" style="133" customWidth="1"/>
    <col min="15099" max="15099" width="18.42578125" style="133" customWidth="1"/>
    <col min="15100" max="15100" width="10.140625" style="133" customWidth="1"/>
    <col min="15101" max="15101" width="15.5703125" style="133" customWidth="1"/>
    <col min="15102" max="15102" width="16" style="133" customWidth="1"/>
    <col min="15103" max="15103" width="7" style="133" customWidth="1"/>
    <col min="15104" max="15104" width="14.42578125" style="133" customWidth="1"/>
    <col min="15105" max="15105" width="11" style="133" customWidth="1"/>
    <col min="15106" max="15107" width="13.85546875" style="133" customWidth="1"/>
    <col min="15108" max="15108" width="12.140625" style="133" customWidth="1"/>
    <col min="15109" max="15109" width="13.85546875" style="133" customWidth="1"/>
    <col min="15110" max="15110" width="11.5703125" style="133" customWidth="1"/>
    <col min="15111" max="15111" width="15.140625" style="133" customWidth="1"/>
    <col min="15112" max="15112" width="13.85546875" style="133" customWidth="1"/>
    <col min="15113" max="15113" width="10.5703125" style="133" customWidth="1"/>
    <col min="15114" max="15114" width="13.85546875" style="133" customWidth="1"/>
    <col min="15115" max="15115" width="11.7109375" style="133" customWidth="1"/>
    <col min="15116" max="15116" width="0" style="133" hidden="1" customWidth="1"/>
    <col min="15117" max="15117" width="35.140625" style="133" customWidth="1"/>
    <col min="15118" max="15118" width="36.28515625" style="133" customWidth="1"/>
    <col min="15119" max="15351" width="9.140625" style="133"/>
    <col min="15352" max="15352" width="3.5703125" style="133" customWidth="1"/>
    <col min="15353" max="15353" width="25.7109375" style="133" customWidth="1"/>
    <col min="15354" max="15354" width="11.5703125" style="133" customWidth="1"/>
    <col min="15355" max="15355" width="18.42578125" style="133" customWidth="1"/>
    <col min="15356" max="15356" width="10.140625" style="133" customWidth="1"/>
    <col min="15357" max="15357" width="15.5703125" style="133" customWidth="1"/>
    <col min="15358" max="15358" width="16" style="133" customWidth="1"/>
    <col min="15359" max="15359" width="7" style="133" customWidth="1"/>
    <col min="15360" max="15360" width="14.42578125" style="133" customWidth="1"/>
    <col min="15361" max="15361" width="11" style="133" customWidth="1"/>
    <col min="15362" max="15363" width="13.85546875" style="133" customWidth="1"/>
    <col min="15364" max="15364" width="12.140625" style="133" customWidth="1"/>
    <col min="15365" max="15365" width="13.85546875" style="133" customWidth="1"/>
    <col min="15366" max="15366" width="11.5703125" style="133" customWidth="1"/>
    <col min="15367" max="15367" width="15.140625" style="133" customWidth="1"/>
    <col min="15368" max="15368" width="13.85546875" style="133" customWidth="1"/>
    <col min="15369" max="15369" width="10.5703125" style="133" customWidth="1"/>
    <col min="15370" max="15370" width="13.85546875" style="133" customWidth="1"/>
    <col min="15371" max="15371" width="11.7109375" style="133" customWidth="1"/>
    <col min="15372" max="15372" width="0" style="133" hidden="1" customWidth="1"/>
    <col min="15373" max="15373" width="35.140625" style="133" customWidth="1"/>
    <col min="15374" max="15374" width="36.28515625" style="133" customWidth="1"/>
    <col min="15375" max="15607" width="9.140625" style="133"/>
    <col min="15608" max="15608" width="3.5703125" style="133" customWidth="1"/>
    <col min="15609" max="15609" width="25.7109375" style="133" customWidth="1"/>
    <col min="15610" max="15610" width="11.5703125" style="133" customWidth="1"/>
    <col min="15611" max="15611" width="18.42578125" style="133" customWidth="1"/>
    <col min="15612" max="15612" width="10.140625" style="133" customWidth="1"/>
    <col min="15613" max="15613" width="15.5703125" style="133" customWidth="1"/>
    <col min="15614" max="15614" width="16" style="133" customWidth="1"/>
    <col min="15615" max="15615" width="7" style="133" customWidth="1"/>
    <col min="15616" max="15616" width="14.42578125" style="133" customWidth="1"/>
    <col min="15617" max="15617" width="11" style="133" customWidth="1"/>
    <col min="15618" max="15619" width="13.85546875" style="133" customWidth="1"/>
    <col min="15620" max="15620" width="12.140625" style="133" customWidth="1"/>
    <col min="15621" max="15621" width="13.85546875" style="133" customWidth="1"/>
    <col min="15622" max="15622" width="11.5703125" style="133" customWidth="1"/>
    <col min="15623" max="15623" width="15.140625" style="133" customWidth="1"/>
    <col min="15624" max="15624" width="13.85546875" style="133" customWidth="1"/>
    <col min="15625" max="15625" width="10.5703125" style="133" customWidth="1"/>
    <col min="15626" max="15626" width="13.85546875" style="133" customWidth="1"/>
    <col min="15627" max="15627" width="11.7109375" style="133" customWidth="1"/>
    <col min="15628" max="15628" width="0" style="133" hidden="1" customWidth="1"/>
    <col min="15629" max="15629" width="35.140625" style="133" customWidth="1"/>
    <col min="15630" max="15630" width="36.28515625" style="133" customWidth="1"/>
    <col min="15631" max="15863" width="9.140625" style="133"/>
    <col min="15864" max="15864" width="3.5703125" style="133" customWidth="1"/>
    <col min="15865" max="15865" width="25.7109375" style="133" customWidth="1"/>
    <col min="15866" max="15866" width="11.5703125" style="133" customWidth="1"/>
    <col min="15867" max="15867" width="18.42578125" style="133" customWidth="1"/>
    <col min="15868" max="15868" width="10.140625" style="133" customWidth="1"/>
    <col min="15869" max="15869" width="15.5703125" style="133" customWidth="1"/>
    <col min="15870" max="15870" width="16" style="133" customWidth="1"/>
    <col min="15871" max="15871" width="7" style="133" customWidth="1"/>
    <col min="15872" max="15872" width="14.42578125" style="133" customWidth="1"/>
    <col min="15873" max="15873" width="11" style="133" customWidth="1"/>
    <col min="15874" max="15875" width="13.85546875" style="133" customWidth="1"/>
    <col min="15876" max="15876" width="12.140625" style="133" customWidth="1"/>
    <col min="15877" max="15877" width="13.85546875" style="133" customWidth="1"/>
    <col min="15878" max="15878" width="11.5703125" style="133" customWidth="1"/>
    <col min="15879" max="15879" width="15.140625" style="133" customWidth="1"/>
    <col min="15880" max="15880" width="13.85546875" style="133" customWidth="1"/>
    <col min="15881" max="15881" width="10.5703125" style="133" customWidth="1"/>
    <col min="15882" max="15882" width="13.85546875" style="133" customWidth="1"/>
    <col min="15883" max="15883" width="11.7109375" style="133" customWidth="1"/>
    <col min="15884" max="15884" width="0" style="133" hidden="1" customWidth="1"/>
    <col min="15885" max="15885" width="35.140625" style="133" customWidth="1"/>
    <col min="15886" max="15886" width="36.28515625" style="133" customWidth="1"/>
    <col min="15887" max="16119" width="9.140625" style="133"/>
    <col min="16120" max="16120" width="3.5703125" style="133" customWidth="1"/>
    <col min="16121" max="16121" width="25.7109375" style="133" customWidth="1"/>
    <col min="16122" max="16122" width="11.5703125" style="133" customWidth="1"/>
    <col min="16123" max="16123" width="18.42578125" style="133" customWidth="1"/>
    <col min="16124" max="16124" width="10.140625" style="133" customWidth="1"/>
    <col min="16125" max="16125" width="15.5703125" style="133" customWidth="1"/>
    <col min="16126" max="16126" width="16" style="133" customWidth="1"/>
    <col min="16127" max="16127" width="7" style="133" customWidth="1"/>
    <col min="16128" max="16128" width="14.42578125" style="133" customWidth="1"/>
    <col min="16129" max="16129" width="11" style="133" customWidth="1"/>
    <col min="16130" max="16131" width="13.85546875" style="133" customWidth="1"/>
    <col min="16132" max="16132" width="12.140625" style="133" customWidth="1"/>
    <col min="16133" max="16133" width="13.85546875" style="133" customWidth="1"/>
    <col min="16134" max="16134" width="11.5703125" style="133" customWidth="1"/>
    <col min="16135" max="16135" width="15.140625" style="133" customWidth="1"/>
    <col min="16136" max="16136" width="13.85546875" style="133" customWidth="1"/>
    <col min="16137" max="16137" width="10.5703125" style="133" customWidth="1"/>
    <col min="16138" max="16138" width="13.85546875" style="133" customWidth="1"/>
    <col min="16139" max="16139" width="11.7109375" style="133" customWidth="1"/>
    <col min="16140" max="16140" width="0" style="133" hidden="1" customWidth="1"/>
    <col min="16141" max="16141" width="35.140625" style="133" customWidth="1"/>
    <col min="16142" max="16142" width="36.28515625" style="133" customWidth="1"/>
    <col min="16143" max="16384" width="9.140625" style="133"/>
  </cols>
  <sheetData>
    <row r="2" spans="1:14">
      <c r="N2" s="135" t="s">
        <v>298</v>
      </c>
    </row>
    <row r="3" spans="1:14">
      <c r="A3" s="451" t="s">
        <v>287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>
      <c r="A4" s="452" t="s">
        <v>350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</row>
    <row r="5" spans="1:14">
      <c r="G5" s="135"/>
      <c r="H5" s="135"/>
      <c r="I5" s="135"/>
      <c r="J5" s="135"/>
      <c r="K5" s="135"/>
      <c r="L5" s="135"/>
    </row>
    <row r="6" spans="1:14" ht="32.450000000000003" customHeight="1">
      <c r="A6" s="453" t="s">
        <v>0</v>
      </c>
      <c r="B6" s="454" t="s">
        <v>296</v>
      </c>
      <c r="C6" s="455" t="s">
        <v>308</v>
      </c>
      <c r="D6" s="454" t="s">
        <v>40</v>
      </c>
      <c r="E6" s="456" t="s">
        <v>351</v>
      </c>
      <c r="F6" s="456"/>
      <c r="G6" s="456"/>
      <c r="H6" s="456" t="s">
        <v>276</v>
      </c>
      <c r="I6" s="456"/>
      <c r="J6" s="456"/>
      <c r="K6" s="456"/>
      <c r="L6" s="456"/>
      <c r="M6" s="456" t="s">
        <v>277</v>
      </c>
      <c r="N6" s="456"/>
    </row>
    <row r="7" spans="1:14" ht="13.15" customHeight="1">
      <c r="A7" s="453"/>
      <c r="B7" s="454"/>
      <c r="C7" s="455"/>
      <c r="D7" s="454"/>
      <c r="E7" s="457" t="s">
        <v>349</v>
      </c>
      <c r="F7" s="456" t="s">
        <v>278</v>
      </c>
      <c r="G7" s="457" t="s">
        <v>279</v>
      </c>
      <c r="H7" s="457" t="s">
        <v>288</v>
      </c>
      <c r="I7" s="457" t="s">
        <v>289</v>
      </c>
      <c r="J7" s="457" t="s">
        <v>290</v>
      </c>
      <c r="K7" s="457" t="s">
        <v>291</v>
      </c>
      <c r="L7" s="457" t="s">
        <v>280</v>
      </c>
      <c r="M7" s="456" t="s">
        <v>281</v>
      </c>
      <c r="N7" s="456" t="s">
        <v>282</v>
      </c>
    </row>
    <row r="8" spans="1:14" ht="80.45" customHeight="1">
      <c r="A8" s="453"/>
      <c r="B8" s="454"/>
      <c r="C8" s="455"/>
      <c r="D8" s="454"/>
      <c r="E8" s="457"/>
      <c r="F8" s="456"/>
      <c r="G8" s="457"/>
      <c r="H8" s="458"/>
      <c r="I8" s="457"/>
      <c r="J8" s="457"/>
      <c r="K8" s="457"/>
      <c r="L8" s="457"/>
      <c r="M8" s="456"/>
      <c r="N8" s="456"/>
    </row>
    <row r="9" spans="1:14">
      <c r="A9" s="189">
        <v>1</v>
      </c>
      <c r="B9" s="189">
        <v>2</v>
      </c>
      <c r="C9" s="188">
        <v>3</v>
      </c>
      <c r="D9" s="189">
        <v>4</v>
      </c>
      <c r="E9" s="189">
        <v>6</v>
      </c>
      <c r="F9" s="189">
        <v>7</v>
      </c>
      <c r="G9" s="189">
        <v>8</v>
      </c>
      <c r="H9" s="189">
        <v>9</v>
      </c>
      <c r="I9" s="189">
        <v>10</v>
      </c>
      <c r="J9" s="189">
        <v>11</v>
      </c>
      <c r="K9" s="189">
        <v>12</v>
      </c>
      <c r="L9" s="189">
        <v>13</v>
      </c>
      <c r="M9" s="189">
        <v>14</v>
      </c>
      <c r="N9" s="189">
        <v>15</v>
      </c>
    </row>
    <row r="10" spans="1:14" ht="13.15" customHeight="1">
      <c r="A10" s="462" t="s">
        <v>297</v>
      </c>
      <c r="B10" s="462"/>
      <c r="C10" s="463"/>
      <c r="D10" s="137" t="s">
        <v>41</v>
      </c>
      <c r="E10" s="277">
        <f t="shared" ref="E10:F10" si="0">E11+E12+E13+E14</f>
        <v>935.2</v>
      </c>
      <c r="F10" s="277">
        <f t="shared" si="0"/>
        <v>935.2</v>
      </c>
      <c r="G10" s="277">
        <f>F10/E10*100</f>
        <v>100</v>
      </c>
      <c r="H10" s="461" t="s">
        <v>283</v>
      </c>
      <c r="I10" s="461" t="s">
        <v>283</v>
      </c>
      <c r="J10" s="461" t="s">
        <v>283</v>
      </c>
      <c r="K10" s="461" t="s">
        <v>283</v>
      </c>
      <c r="L10" s="461" t="s">
        <v>283</v>
      </c>
      <c r="M10" s="459"/>
      <c r="N10" s="459"/>
    </row>
    <row r="11" spans="1:14" ht="25.5">
      <c r="A11" s="462"/>
      <c r="B11" s="462"/>
      <c r="C11" s="463"/>
      <c r="D11" s="137" t="s">
        <v>37</v>
      </c>
      <c r="E11" s="277">
        <f>E22</f>
        <v>310</v>
      </c>
      <c r="F11" s="277">
        <f t="shared" ref="F11:G11" si="1">F22</f>
        <v>310</v>
      </c>
      <c r="G11" s="277">
        <f t="shared" si="1"/>
        <v>100</v>
      </c>
      <c r="H11" s="461"/>
      <c r="I11" s="461"/>
      <c r="J11" s="461"/>
      <c r="K11" s="461"/>
      <c r="L11" s="461"/>
      <c r="M11" s="459"/>
      <c r="N11" s="459"/>
    </row>
    <row r="12" spans="1:14" ht="25.5">
      <c r="A12" s="462"/>
      <c r="B12" s="462"/>
      <c r="C12" s="463"/>
      <c r="D12" s="138" t="s">
        <v>2</v>
      </c>
      <c r="E12" s="277">
        <f t="shared" ref="E12:G12" si="2">E23</f>
        <v>484.9</v>
      </c>
      <c r="F12" s="277">
        <f t="shared" si="2"/>
        <v>484.9</v>
      </c>
      <c r="G12" s="277">
        <f t="shared" si="2"/>
        <v>100</v>
      </c>
      <c r="H12" s="461"/>
      <c r="I12" s="461"/>
      <c r="J12" s="461"/>
      <c r="K12" s="461"/>
      <c r="L12" s="461"/>
      <c r="M12" s="459"/>
      <c r="N12" s="459"/>
    </row>
    <row r="13" spans="1:14" ht="13.15" customHeight="1">
      <c r="A13" s="462"/>
      <c r="B13" s="462"/>
      <c r="C13" s="463"/>
      <c r="D13" s="138" t="s">
        <v>43</v>
      </c>
      <c r="E13" s="277">
        <f t="shared" ref="E13:G13" si="3">E24</f>
        <v>140.30000000000001</v>
      </c>
      <c r="F13" s="277">
        <f t="shared" si="3"/>
        <v>140.30000000000001</v>
      </c>
      <c r="G13" s="277">
        <f t="shared" si="3"/>
        <v>100</v>
      </c>
      <c r="H13" s="461"/>
      <c r="I13" s="461"/>
      <c r="J13" s="461"/>
      <c r="K13" s="461"/>
      <c r="L13" s="461"/>
      <c r="M13" s="459"/>
      <c r="N13" s="459"/>
    </row>
    <row r="14" spans="1:14" ht="25.5">
      <c r="A14" s="462"/>
      <c r="B14" s="462"/>
      <c r="C14" s="463"/>
      <c r="D14" s="138" t="s">
        <v>266</v>
      </c>
      <c r="E14" s="277">
        <f t="shared" ref="E14:G14" si="4">E25</f>
        <v>0</v>
      </c>
      <c r="F14" s="277">
        <f t="shared" si="4"/>
        <v>0</v>
      </c>
      <c r="G14" s="277">
        <f t="shared" si="4"/>
        <v>0</v>
      </c>
      <c r="H14" s="461"/>
      <c r="I14" s="461"/>
      <c r="J14" s="461"/>
      <c r="K14" s="461"/>
      <c r="L14" s="461"/>
      <c r="M14" s="459"/>
      <c r="N14" s="459"/>
    </row>
    <row r="15" spans="1:14" ht="13.5" thickBot="1">
      <c r="A15" s="460" t="s">
        <v>36</v>
      </c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272"/>
      <c r="N15" s="272"/>
    </row>
    <row r="16" spans="1:14" ht="15" customHeight="1">
      <c r="A16" s="464">
        <v>1</v>
      </c>
      <c r="B16" s="467" t="s">
        <v>365</v>
      </c>
      <c r="C16" s="469"/>
      <c r="D16" s="269" t="s">
        <v>41</v>
      </c>
      <c r="E16" s="276">
        <f>SUM(E17:E20)</f>
        <v>0</v>
      </c>
      <c r="F16" s="276">
        <f>SUM(F17:F20)</f>
        <v>0</v>
      </c>
      <c r="G16" s="276">
        <f>IF(F16,H16F16/E16*100,0)</f>
        <v>0</v>
      </c>
      <c r="H16" s="474" t="s">
        <v>367</v>
      </c>
      <c r="I16" s="482" t="s">
        <v>366</v>
      </c>
      <c r="J16" s="474">
        <v>122</v>
      </c>
      <c r="K16" s="474">
        <v>117</v>
      </c>
      <c r="L16" s="477">
        <f>K16/J16*100</f>
        <v>95.901639344262293</v>
      </c>
      <c r="M16" s="474"/>
      <c r="N16" s="471"/>
    </row>
    <row r="17" spans="1:15" ht="25.5" customHeight="1">
      <c r="A17" s="465"/>
      <c r="B17" s="462"/>
      <c r="C17" s="455"/>
      <c r="D17" s="273" t="s">
        <v>37</v>
      </c>
      <c r="E17" s="136"/>
      <c r="F17" s="136"/>
      <c r="G17" s="136">
        <f>IF(F17,H16F16/E17*100,0)</f>
        <v>0</v>
      </c>
      <c r="H17" s="475"/>
      <c r="I17" s="483"/>
      <c r="J17" s="475"/>
      <c r="K17" s="475"/>
      <c r="L17" s="478"/>
      <c r="M17" s="480"/>
      <c r="N17" s="472"/>
    </row>
    <row r="18" spans="1:15" ht="38.25">
      <c r="A18" s="465"/>
      <c r="B18" s="462"/>
      <c r="C18" s="455"/>
      <c r="D18" s="274" t="s">
        <v>284</v>
      </c>
      <c r="E18" s="136"/>
      <c r="F18" s="136"/>
      <c r="G18" s="136">
        <f>IF(F18,H16F16/E18*100,0)</f>
        <v>0</v>
      </c>
      <c r="H18" s="475"/>
      <c r="I18" s="483"/>
      <c r="J18" s="475"/>
      <c r="K18" s="475"/>
      <c r="L18" s="478"/>
      <c r="M18" s="480"/>
      <c r="N18" s="472"/>
    </row>
    <row r="19" spans="1:15" s="139" customFormat="1" ht="13.15" customHeight="1">
      <c r="A19" s="465"/>
      <c r="B19" s="462"/>
      <c r="C19" s="455"/>
      <c r="D19" s="274" t="s">
        <v>43</v>
      </c>
      <c r="E19" s="136"/>
      <c r="F19" s="136"/>
      <c r="G19" s="136">
        <f>IF(F19,H16F16/E19*100,0)</f>
        <v>0</v>
      </c>
      <c r="H19" s="475"/>
      <c r="I19" s="483"/>
      <c r="J19" s="475"/>
      <c r="K19" s="475"/>
      <c r="L19" s="478"/>
      <c r="M19" s="480"/>
      <c r="N19" s="472"/>
    </row>
    <row r="20" spans="1:15" s="139" customFormat="1" ht="26.25" thickBot="1">
      <c r="A20" s="466"/>
      <c r="B20" s="468"/>
      <c r="C20" s="470"/>
      <c r="D20" s="275" t="s">
        <v>266</v>
      </c>
      <c r="E20" s="271"/>
      <c r="F20" s="271"/>
      <c r="G20" s="271">
        <f>IF(F20,H16F16/E20*100,0)</f>
        <v>0</v>
      </c>
      <c r="H20" s="476"/>
      <c r="I20" s="484"/>
      <c r="J20" s="476"/>
      <c r="K20" s="476"/>
      <c r="L20" s="479"/>
      <c r="M20" s="481"/>
      <c r="N20" s="473"/>
    </row>
    <row r="21" spans="1:15" s="139" customFormat="1" ht="15" customHeight="1">
      <c r="A21" s="464">
        <v>2</v>
      </c>
      <c r="B21" s="467" t="s">
        <v>368</v>
      </c>
      <c r="C21" s="469"/>
      <c r="D21" s="269" t="s">
        <v>41</v>
      </c>
      <c r="E21" s="276">
        <f>SUM(E22:E25)</f>
        <v>935.2</v>
      </c>
      <c r="F21" s="276">
        <f>SUM(F22:F25)</f>
        <v>935.2</v>
      </c>
      <c r="G21" s="276">
        <v>100</v>
      </c>
      <c r="H21" s="485" t="s">
        <v>369</v>
      </c>
      <c r="I21" s="487" t="s">
        <v>370</v>
      </c>
      <c r="J21" s="485">
        <v>800</v>
      </c>
      <c r="K21" s="489">
        <v>600</v>
      </c>
      <c r="L21" s="491">
        <f>K21/J21*100</f>
        <v>75</v>
      </c>
      <c r="M21" s="485"/>
      <c r="N21" s="493"/>
    </row>
    <row r="22" spans="1:15" s="139" customFormat="1" ht="35.25" customHeight="1">
      <c r="A22" s="465"/>
      <c r="B22" s="462"/>
      <c r="C22" s="455"/>
      <c r="D22" s="273" t="s">
        <v>37</v>
      </c>
      <c r="E22" s="136">
        <v>310</v>
      </c>
      <c r="F22" s="136">
        <v>310</v>
      </c>
      <c r="G22" s="136">
        <f>F22/E22*100</f>
        <v>100</v>
      </c>
      <c r="H22" s="486"/>
      <c r="I22" s="488"/>
      <c r="J22" s="486"/>
      <c r="K22" s="490"/>
      <c r="L22" s="492"/>
      <c r="M22" s="486"/>
      <c r="N22" s="494"/>
    </row>
    <row r="23" spans="1:15" s="139" customFormat="1" ht="51">
      <c r="A23" s="465"/>
      <c r="B23" s="462"/>
      <c r="C23" s="455"/>
      <c r="D23" s="274" t="s">
        <v>284</v>
      </c>
      <c r="E23" s="136">
        <v>484.9</v>
      </c>
      <c r="F23" s="136">
        <v>484.9</v>
      </c>
      <c r="G23" s="136">
        <f t="shared" ref="G23:G24" si="5">F23/E23*100</f>
        <v>100</v>
      </c>
      <c r="H23" s="187" t="s">
        <v>371</v>
      </c>
      <c r="I23" s="281" t="s">
        <v>372</v>
      </c>
      <c r="J23" s="187">
        <v>5</v>
      </c>
      <c r="K23" s="187">
        <v>5</v>
      </c>
      <c r="L23" s="187">
        <v>100</v>
      </c>
      <c r="M23" s="262"/>
      <c r="N23" s="270"/>
    </row>
    <row r="24" spans="1:15" s="139" customFormat="1" ht="39.75" customHeight="1">
      <c r="A24" s="465"/>
      <c r="B24" s="462"/>
      <c r="C24" s="455"/>
      <c r="D24" s="274" t="s">
        <v>43</v>
      </c>
      <c r="E24" s="136">
        <v>140.30000000000001</v>
      </c>
      <c r="F24" s="136">
        <v>140.30000000000001</v>
      </c>
      <c r="G24" s="136">
        <f t="shared" si="5"/>
        <v>100</v>
      </c>
      <c r="H24" s="475" t="s">
        <v>373</v>
      </c>
      <c r="I24" s="495" t="s">
        <v>374</v>
      </c>
      <c r="J24" s="475">
        <v>1</v>
      </c>
      <c r="K24" s="475">
        <v>1</v>
      </c>
      <c r="L24" s="475">
        <v>100</v>
      </c>
      <c r="M24" s="480"/>
      <c r="N24" s="472"/>
    </row>
    <row r="25" spans="1:15" s="139" customFormat="1" ht="26.25" thickBot="1">
      <c r="A25" s="466"/>
      <c r="B25" s="468"/>
      <c r="C25" s="470"/>
      <c r="D25" s="275" t="s">
        <v>266</v>
      </c>
      <c r="E25" s="271">
        <v>0</v>
      </c>
      <c r="F25" s="271">
        <v>0</v>
      </c>
      <c r="G25" s="271">
        <f>IF(F25,H16F16/E25*100,0)</f>
        <v>0</v>
      </c>
      <c r="H25" s="476"/>
      <c r="I25" s="496"/>
      <c r="J25" s="476"/>
      <c r="K25" s="476"/>
      <c r="L25" s="476"/>
      <c r="M25" s="481"/>
      <c r="N25" s="473"/>
    </row>
    <row r="26" spans="1:15" s="139" customFormat="1">
      <c r="C26" s="263"/>
    </row>
    <row r="27" spans="1:15" s="264" customFormat="1" ht="11.85" customHeight="1">
      <c r="A27" s="264" t="s">
        <v>285</v>
      </c>
      <c r="C27" s="265"/>
    </row>
    <row r="28" spans="1:15" s="264" customFormat="1" ht="32.450000000000003" customHeight="1">
      <c r="A28" s="446" t="s">
        <v>292</v>
      </c>
      <c r="B28" s="446"/>
      <c r="C28" s="446"/>
      <c r="D28" s="446"/>
      <c r="E28" s="446"/>
      <c r="F28" s="446"/>
      <c r="G28" s="446"/>
    </row>
    <row r="29" spans="1:15" s="139" customFormat="1" ht="35.450000000000003" customHeight="1">
      <c r="A29" s="447" t="s">
        <v>295</v>
      </c>
      <c r="B29" s="447"/>
      <c r="C29" s="447"/>
      <c r="D29" s="447"/>
      <c r="E29" s="447"/>
      <c r="F29" s="447"/>
      <c r="G29" s="447"/>
    </row>
    <row r="30" spans="1:15" s="139" customFormat="1">
      <c r="A30" s="266"/>
      <c r="B30" s="266"/>
      <c r="C30" s="263"/>
    </row>
    <row r="31" spans="1:15" s="140" customFormat="1" ht="21.4" customHeight="1">
      <c r="A31" s="448" t="s">
        <v>375</v>
      </c>
      <c r="B31" s="448"/>
      <c r="C31" s="448"/>
      <c r="D31" s="448"/>
      <c r="E31" s="448"/>
      <c r="F31" s="448"/>
      <c r="G31" s="448"/>
      <c r="H31" s="449"/>
      <c r="I31" s="449"/>
      <c r="J31" s="449"/>
      <c r="K31" s="449"/>
      <c r="L31" s="449"/>
      <c r="M31" s="144"/>
      <c r="N31" s="142" t="s">
        <v>286</v>
      </c>
      <c r="O31" s="141"/>
    </row>
    <row r="32" spans="1:15" s="140" customFormat="1" ht="21.4" customHeight="1">
      <c r="A32" s="279"/>
      <c r="B32" s="279"/>
      <c r="C32" s="279"/>
      <c r="D32" s="279"/>
      <c r="E32" s="279"/>
      <c r="F32" s="279"/>
      <c r="G32" s="279"/>
      <c r="H32" s="280"/>
      <c r="I32" s="280"/>
      <c r="J32" s="280"/>
      <c r="K32" s="280"/>
      <c r="L32" s="280"/>
      <c r="M32" s="144"/>
      <c r="N32" s="142"/>
      <c r="O32" s="141"/>
    </row>
    <row r="33" spans="1:13" s="139" customFormat="1" ht="33.6" customHeight="1">
      <c r="A33" s="450" t="s">
        <v>378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267"/>
      <c r="M33" s="267"/>
    </row>
    <row r="34" spans="1:13" s="139" customFormat="1" ht="18.75">
      <c r="A34" s="444"/>
      <c r="B34" s="445"/>
      <c r="C34" s="116"/>
      <c r="D34" s="268"/>
      <c r="E34" s="121"/>
      <c r="F34" s="121"/>
      <c r="G34" s="121"/>
      <c r="H34" s="116"/>
      <c r="I34" s="116"/>
      <c r="J34" s="116"/>
      <c r="K34" s="116"/>
      <c r="L34" s="267"/>
      <c r="M34" s="267"/>
    </row>
    <row r="35" spans="1:13" s="139" customFormat="1" ht="18.75">
      <c r="A35" s="379"/>
      <c r="B35" s="379"/>
      <c r="C35" s="379"/>
      <c r="D35" s="443"/>
      <c r="E35" s="443"/>
      <c r="F35" s="443"/>
      <c r="G35" s="443"/>
      <c r="H35" s="443"/>
      <c r="I35" s="443"/>
      <c r="J35" s="443"/>
      <c r="K35" s="443"/>
      <c r="L35" s="267"/>
      <c r="M35" s="267"/>
    </row>
    <row r="36" spans="1:13" s="139" customFormat="1">
      <c r="C36" s="263"/>
    </row>
    <row r="37" spans="1:13" s="139" customFormat="1">
      <c r="C37" s="263"/>
    </row>
    <row r="38" spans="1:13" s="139" customFormat="1">
      <c r="C38" s="263"/>
    </row>
    <row r="39" spans="1:13" s="139" customFormat="1">
      <c r="C39" s="263"/>
    </row>
    <row r="40" spans="1:13" s="139" customFormat="1">
      <c r="C40" s="263"/>
    </row>
    <row r="41" spans="1:13" s="139" customFormat="1">
      <c r="C41" s="263"/>
    </row>
    <row r="42" spans="1:13" s="139" customFormat="1">
      <c r="C42" s="263"/>
    </row>
    <row r="43" spans="1:13" s="139" customFormat="1">
      <c r="C43" s="263"/>
    </row>
    <row r="44" spans="1:13" s="139" customFormat="1">
      <c r="C44" s="263"/>
    </row>
    <row r="45" spans="1:13" s="139" customFormat="1">
      <c r="C45" s="263"/>
    </row>
    <row r="46" spans="1:13" s="139" customFormat="1">
      <c r="C46" s="263"/>
    </row>
    <row r="47" spans="1:13" s="139" customFormat="1">
      <c r="C47" s="263"/>
    </row>
    <row r="48" spans="1:13" s="139" customFormat="1">
      <c r="C48" s="263"/>
    </row>
    <row r="49" spans="3:3" s="139" customFormat="1">
      <c r="C49" s="263"/>
    </row>
    <row r="50" spans="3:3" s="139" customFormat="1">
      <c r="C50" s="263"/>
    </row>
    <row r="51" spans="3:3" s="139" customFormat="1">
      <c r="C51" s="263"/>
    </row>
    <row r="52" spans="3:3" s="139" customFormat="1">
      <c r="C52" s="263"/>
    </row>
    <row r="53" spans="3:3" s="139" customFormat="1">
      <c r="C53" s="263"/>
    </row>
    <row r="54" spans="3:3" s="139" customFormat="1">
      <c r="C54" s="263"/>
    </row>
    <row r="55" spans="3:3" s="139" customFormat="1">
      <c r="C55" s="263"/>
    </row>
    <row r="56" spans="3:3" s="139" customFormat="1">
      <c r="C56" s="263"/>
    </row>
    <row r="57" spans="3:3" s="139" customFormat="1">
      <c r="C57" s="263"/>
    </row>
    <row r="58" spans="3:3" s="139" customFormat="1">
      <c r="C58" s="263"/>
    </row>
    <row r="59" spans="3:3" s="139" customFormat="1">
      <c r="C59" s="263"/>
    </row>
    <row r="60" spans="3:3" s="139" customFormat="1">
      <c r="C60" s="263"/>
    </row>
  </sheetData>
  <mergeCells count="62">
    <mergeCell ref="M24:M25"/>
    <mergeCell ref="N24:N25"/>
    <mergeCell ref="H21:H22"/>
    <mergeCell ref="I21:I22"/>
    <mergeCell ref="J21:J22"/>
    <mergeCell ref="K21:K22"/>
    <mergeCell ref="L21:L22"/>
    <mergeCell ref="M21:M22"/>
    <mergeCell ref="N21:N22"/>
    <mergeCell ref="H24:H25"/>
    <mergeCell ref="I24:I25"/>
    <mergeCell ref="J24:J25"/>
    <mergeCell ref="K24:K25"/>
    <mergeCell ref="L24:L25"/>
    <mergeCell ref="N16:N20"/>
    <mergeCell ref="K16:K20"/>
    <mergeCell ref="L16:L20"/>
    <mergeCell ref="A16:A20"/>
    <mergeCell ref="B16:B20"/>
    <mergeCell ref="C16:C20"/>
    <mergeCell ref="M16:M20"/>
    <mergeCell ref="H16:H20"/>
    <mergeCell ref="I16:I20"/>
    <mergeCell ref="J16:J20"/>
    <mergeCell ref="A21:A25"/>
    <mergeCell ref="E7:E8"/>
    <mergeCell ref="F7:F8"/>
    <mergeCell ref="G7:G8"/>
    <mergeCell ref="L10:L14"/>
    <mergeCell ref="B21:B25"/>
    <mergeCell ref="C21:C25"/>
    <mergeCell ref="M10:M14"/>
    <mergeCell ref="N10:N14"/>
    <mergeCell ref="A15:L15"/>
    <mergeCell ref="H10:H14"/>
    <mergeCell ref="I10:I14"/>
    <mergeCell ref="J10:J14"/>
    <mergeCell ref="K10:K14"/>
    <mergeCell ref="A10:B14"/>
    <mergeCell ref="C10:C14"/>
    <mergeCell ref="A3:N3"/>
    <mergeCell ref="A4:N4"/>
    <mergeCell ref="A6:A8"/>
    <mergeCell ref="B6:B8"/>
    <mergeCell ref="C6:C8"/>
    <mergeCell ref="D6:D8"/>
    <mergeCell ref="E6:G6"/>
    <mergeCell ref="H6:L6"/>
    <mergeCell ref="L7:L8"/>
    <mergeCell ref="M7:M8"/>
    <mergeCell ref="N7:N8"/>
    <mergeCell ref="K7:K8"/>
    <mergeCell ref="H7:H8"/>
    <mergeCell ref="I7:I8"/>
    <mergeCell ref="J7:J8"/>
    <mergeCell ref="M6:N6"/>
    <mergeCell ref="A35:K35"/>
    <mergeCell ref="A34:B34"/>
    <mergeCell ref="A28:G28"/>
    <mergeCell ref="A29:G29"/>
    <mergeCell ref="A31:L31"/>
    <mergeCell ref="A33:K33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2023-10-17T09:21:00Z</cp:lastPrinted>
  <dcterms:created xsi:type="dcterms:W3CDTF">2011-05-17T05:04:33Z</dcterms:created>
  <dcterms:modified xsi:type="dcterms:W3CDTF">2024-10-03T08:03:38Z</dcterms:modified>
</cp:coreProperties>
</file>